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om-1\ОБЩАЯ ПУПСИКОВ\ЭКОНОМИСТ\2024\ПФХД 2024\ПФХД РИТА 2024\97\"/>
    </mc:Choice>
  </mc:AlternateContent>
  <bookViews>
    <workbookView xWindow="-120" yWindow="-120" windowWidth="19440" windowHeight="15000"/>
  </bookViews>
  <sheets>
    <sheet name="стр.1_4 (2)" sheetId="2" r:id="rId1"/>
    <sheet name="стр.5_7" sheetId="3" r:id="rId2"/>
    <sheet name="РАСШИФРОВКА" sheetId="1" r:id="rId3"/>
  </sheets>
  <definedNames>
    <definedName name="TABLE" localSheetId="0">'стр.1_4 (2)'!#REF!</definedName>
    <definedName name="TABLE" localSheetId="1">стр.5_7!#REF!</definedName>
    <definedName name="TABLE_2" localSheetId="0">'стр.1_4 (2)'!#REF!</definedName>
    <definedName name="TABLE_2" localSheetId="1">стр.5_7!#REF!</definedName>
    <definedName name="_xlnm.Print_Titles" localSheetId="0">'стр.1_4 (2)'!$23:$26</definedName>
    <definedName name="_xlnm.Print_Area" localSheetId="0">'стр.1_4 (2)'!$A$1:$FE$120</definedName>
    <definedName name="_xlnm.Print_Area" localSheetId="1">стр.5_7!$A$1:$FK$78</definedName>
  </definedNames>
  <calcPr calcId="152511" iterate="1"/>
</workbook>
</file>

<file path=xl/calcChain.xml><?xml version="1.0" encoding="utf-8"?>
<calcChain xmlns="http://schemas.openxmlformats.org/spreadsheetml/2006/main">
  <c r="I159" i="1" l="1"/>
  <c r="I114" i="1"/>
  <c r="I109" i="1"/>
  <c r="I47" i="1" l="1"/>
  <c r="I46" i="1"/>
  <c r="I28" i="1"/>
  <c r="I6" i="1"/>
  <c r="I104" i="1" l="1"/>
  <c r="I161" i="1" l="1"/>
  <c r="I118" i="1"/>
  <c r="I111" i="1"/>
  <c r="I108" i="1" l="1"/>
  <c r="I91" i="1" l="1"/>
  <c r="I92" i="1"/>
  <c r="I106" i="1" l="1"/>
  <c r="I165" i="1" l="1"/>
  <c r="I136" i="1"/>
  <c r="I148" i="1"/>
  <c r="I147" i="1"/>
  <c r="I65" i="1"/>
  <c r="I132" i="1"/>
  <c r="I131" i="1"/>
  <c r="I130" i="1"/>
  <c r="I129" i="1"/>
  <c r="I34" i="1"/>
  <c r="I15" i="1"/>
  <c r="I107" i="1" l="1"/>
  <c r="I103" i="1"/>
  <c r="I160" i="1" l="1"/>
  <c r="I31" i="1"/>
  <c r="I11" i="1"/>
  <c r="I30" i="1"/>
  <c r="I162" i="1" l="1"/>
  <c r="I119" i="1"/>
  <c r="I127" i="1" l="1"/>
  <c r="I126" i="1"/>
  <c r="I89" i="1" l="1"/>
  <c r="I88" i="1"/>
  <c r="I90" i="1"/>
  <c r="DF97" i="2" s="1"/>
  <c r="DF95" i="2" s="1"/>
  <c r="I87" i="1"/>
  <c r="DF96" i="2" s="1"/>
  <c r="I102" i="1" l="1"/>
  <c r="O164" i="1" l="1"/>
  <c r="N164" i="1"/>
  <c r="K160" i="1" l="1"/>
  <c r="J160" i="1"/>
  <c r="K30" i="1"/>
  <c r="J30" i="1"/>
  <c r="K9" i="1"/>
  <c r="J9" i="1"/>
  <c r="I9" i="1"/>
  <c r="M160" i="1" s="1"/>
  <c r="DW11" i="3"/>
  <c r="DW19" i="3"/>
  <c r="M164" i="1"/>
  <c r="DW40" i="3" l="1"/>
  <c r="EF103" i="2"/>
  <c r="DS44" i="2" l="1"/>
  <c r="EG26" i="3"/>
  <c r="O162" i="1"/>
  <c r="N162" i="1"/>
  <c r="M162" i="1"/>
  <c r="DF106" i="2" l="1"/>
  <c r="EF101" i="2"/>
  <c r="DS101" i="2"/>
  <c r="DF101" i="2"/>
  <c r="EF106" i="2"/>
  <c r="DS106" i="2"/>
  <c r="EF105" i="2"/>
  <c r="DS105" i="2"/>
  <c r="DF105" i="2"/>
  <c r="EF104" i="2"/>
  <c r="DS104" i="2"/>
  <c r="DF104" i="2"/>
  <c r="DS103" i="2"/>
  <c r="DF103" i="2"/>
  <c r="EF102" i="2"/>
  <c r="DS102" i="2"/>
  <c r="DF102" i="2"/>
  <c r="EF99" i="2"/>
  <c r="DS99" i="2"/>
  <c r="DF99" i="2"/>
  <c r="I21" i="1" l="1"/>
  <c r="M159" i="1" s="1"/>
  <c r="DF91" i="2" l="1"/>
  <c r="I95" i="1" l="1"/>
  <c r="DW22" i="3" l="1"/>
  <c r="DF90" i="2"/>
  <c r="K81" i="1"/>
  <c r="J81" i="1"/>
  <c r="I81" i="1"/>
  <c r="M161" i="1" l="1"/>
  <c r="DW26" i="3"/>
  <c r="DF37" i="2" l="1"/>
  <c r="M165" i="1" l="1"/>
  <c r="EQ40" i="3"/>
  <c r="EG40" i="3"/>
  <c r="EQ26" i="3" l="1"/>
  <c r="EF44" i="2" l="1"/>
  <c r="DF44" i="2"/>
  <c r="EF42" i="2"/>
  <c r="DS42" i="2"/>
  <c r="DF42" i="2"/>
  <c r="EQ19" i="3" l="1"/>
  <c r="EQ18" i="3" s="1"/>
  <c r="EG19" i="3"/>
  <c r="EG18" i="3" s="1"/>
  <c r="DW18" i="3"/>
  <c r="DF80" i="2" l="1"/>
  <c r="N165" i="1"/>
  <c r="O165" i="1"/>
  <c r="O161" i="1"/>
  <c r="N161" i="1"/>
  <c r="O160" i="1"/>
  <c r="N160" i="1"/>
  <c r="O159" i="1"/>
  <c r="N159" i="1"/>
  <c r="EQ22" i="3"/>
  <c r="EG22" i="3"/>
  <c r="DF34" i="2"/>
  <c r="EF36" i="2"/>
  <c r="DS36" i="2"/>
  <c r="EF34" i="2"/>
  <c r="DS34" i="2"/>
  <c r="DF36" i="2"/>
  <c r="EF30" i="2"/>
  <c r="DS30" i="2"/>
  <c r="DF30" i="2"/>
  <c r="DF33" i="2" l="1"/>
  <c r="DW39" i="3"/>
  <c r="EQ39" i="3"/>
  <c r="EG39" i="3"/>
  <c r="EQ21" i="3"/>
  <c r="EQ17" i="3" s="1"/>
  <c r="EG21" i="3"/>
  <c r="EQ10" i="3"/>
  <c r="EG10" i="3"/>
  <c r="DW10" i="3"/>
  <c r="EF90" i="2"/>
  <c r="DS90" i="2"/>
  <c r="DS41" i="2"/>
  <c r="EF41" i="2"/>
  <c r="DF41" i="2"/>
  <c r="EF33" i="2"/>
  <c r="DS33" i="2"/>
  <c r="K182" i="1"/>
  <c r="J182" i="1"/>
  <c r="I182" i="1"/>
  <c r="K170" i="1"/>
  <c r="J170" i="1"/>
  <c r="I170" i="1"/>
  <c r="K149" i="1"/>
  <c r="EF108" i="2" s="1"/>
  <c r="J149" i="1"/>
  <c r="DS108" i="2" s="1"/>
  <c r="I149" i="1"/>
  <c r="K137" i="1"/>
  <c r="EF98" i="2" s="1"/>
  <c r="FR98" i="2" s="1"/>
  <c r="J137" i="1"/>
  <c r="DS98" i="2" s="1"/>
  <c r="FM98" i="2" s="1"/>
  <c r="I137" i="1"/>
  <c r="K95" i="1"/>
  <c r="J95" i="1"/>
  <c r="K75" i="1"/>
  <c r="J75" i="1"/>
  <c r="I75" i="1"/>
  <c r="K66" i="1"/>
  <c r="J66" i="1"/>
  <c r="I66" i="1"/>
  <c r="K57" i="1"/>
  <c r="J57" i="1"/>
  <c r="I57" i="1"/>
  <c r="K48" i="1"/>
  <c r="EF78" i="2" s="1"/>
  <c r="EF77" i="2" s="1"/>
  <c r="J48" i="1"/>
  <c r="DS78" i="2" s="1"/>
  <c r="DS77" i="2" s="1"/>
  <c r="I48" i="1"/>
  <c r="DF78" i="2" s="1"/>
  <c r="DF77" i="2" s="1"/>
  <c r="K41" i="1"/>
  <c r="EF72" i="2" s="1"/>
  <c r="EF71" i="2" s="1"/>
  <c r="J41" i="1"/>
  <c r="DS72" i="2" s="1"/>
  <c r="DS71" i="2" s="1"/>
  <c r="I41" i="1"/>
  <c r="DF72" i="2" s="1"/>
  <c r="DF71" i="2" s="1"/>
  <c r="K35" i="1"/>
  <c r="EF63" i="2" s="1"/>
  <c r="EF62" i="2" s="1"/>
  <c r="J35" i="1"/>
  <c r="DS63" i="2" s="1"/>
  <c r="DS62" i="2" s="1"/>
  <c r="I35" i="1"/>
  <c r="DF63" i="2" s="1"/>
  <c r="DF62" i="2" s="1"/>
  <c r="K23" i="1"/>
  <c r="EF60" i="2" s="1"/>
  <c r="J23" i="1"/>
  <c r="DS60" i="2" s="1"/>
  <c r="I23" i="1"/>
  <c r="DF60" i="2" s="1"/>
  <c r="K16" i="1"/>
  <c r="EF59" i="2" s="1"/>
  <c r="J16" i="1"/>
  <c r="DS59" i="2" s="1"/>
  <c r="I16" i="1"/>
  <c r="DF59" i="2" s="1"/>
  <c r="EF29" i="2" l="1"/>
  <c r="EG17" i="3"/>
  <c r="EG50" i="3" s="1"/>
  <c r="EG46" i="3" s="1"/>
  <c r="DS58" i="2"/>
  <c r="DF58" i="2"/>
  <c r="EF58" i="2"/>
  <c r="DF98" i="2"/>
  <c r="FK98" i="2" s="1"/>
  <c r="DF29" i="2"/>
  <c r="DF108" i="2"/>
  <c r="I152" i="1"/>
  <c r="M170" i="1" s="1"/>
  <c r="DW21" i="3"/>
  <c r="DW17" i="3" s="1"/>
  <c r="DF70" i="2"/>
  <c r="EF70" i="2"/>
  <c r="DS70" i="2"/>
  <c r="DS93" i="2"/>
  <c r="EF93" i="2"/>
  <c r="EG7" i="3"/>
  <c r="FP93" i="2" s="1"/>
  <c r="J152" i="1"/>
  <c r="N170" i="1" s="1"/>
  <c r="K152" i="1"/>
  <c r="O170" i="1" s="1"/>
  <c r="EQ51" i="3"/>
  <c r="EQ46" i="3" s="1"/>
  <c r="EQ7" i="3"/>
  <c r="FY93" i="2" s="1"/>
  <c r="DS29" i="2"/>
  <c r="DF93" i="2" l="1"/>
  <c r="DF57" i="2" s="1"/>
  <c r="FJ29" i="2" s="1"/>
  <c r="EF57" i="2"/>
  <c r="GD29" i="2" s="1"/>
  <c r="DS57" i="2"/>
  <c r="FT29" i="2" s="1"/>
  <c r="FZ94" i="2"/>
  <c r="DW7" i="3"/>
  <c r="FG93" i="2" s="1"/>
  <c r="DW49" i="3"/>
  <c r="DW46" i="3" s="1"/>
  <c r="FQ94" i="2"/>
  <c r="FI94" i="2" l="1"/>
</calcChain>
</file>

<file path=xl/comments1.xml><?xml version="1.0" encoding="utf-8"?>
<comments xmlns="http://schemas.openxmlformats.org/spreadsheetml/2006/main">
  <authors>
    <author>User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4ка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152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162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2ка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I15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вбить в ручную</t>
        </r>
      </text>
    </comment>
  </commentList>
</comments>
</file>

<file path=xl/sharedStrings.xml><?xml version="1.0" encoding="utf-8"?>
<sst xmlns="http://schemas.openxmlformats.org/spreadsheetml/2006/main" count="1217" uniqueCount="517">
  <si>
    <t>КБК 111</t>
  </si>
  <si>
    <t>Средства (КФО)</t>
  </si>
  <si>
    <t>Бюджетная классификация</t>
  </si>
  <si>
    <t>Утверждено плановых назначений</t>
  </si>
  <si>
    <t>РзПр ЦСР</t>
  </si>
  <si>
    <t>ВР</t>
  </si>
  <si>
    <t>Код субсидии</t>
  </si>
  <si>
    <t>Суб КОСГУ</t>
  </si>
  <si>
    <t>Наименование показателя</t>
  </si>
  <si>
    <t>Бюджет города Курска (4)</t>
  </si>
  <si>
    <t>0701 03002С1401</t>
  </si>
  <si>
    <t>903.11.0001</t>
  </si>
  <si>
    <t>211.10.00</t>
  </si>
  <si>
    <t>Заработная плата</t>
  </si>
  <si>
    <t>266.30.00</t>
  </si>
  <si>
    <t>Пособие за первые три дня нетрудоспособности за счет средств работодателя</t>
  </si>
  <si>
    <t>Бюджет Курской области (4)</t>
  </si>
  <si>
    <t>0701 0300213030</t>
  </si>
  <si>
    <t>266.40.00</t>
  </si>
  <si>
    <t>Иные социальные выплаты и компенсации персоналу в денежной форме</t>
  </si>
  <si>
    <t>Внебюджетные средства род.пл. (2)</t>
  </si>
  <si>
    <t>-</t>
  </si>
  <si>
    <t>Внебюджетные средства платн.усл. (2)</t>
  </si>
  <si>
    <t>ИТОГО</t>
  </si>
  <si>
    <t>КБК 112</t>
  </si>
  <si>
    <t>Средства КФО</t>
  </si>
  <si>
    <t>266.20.00</t>
  </si>
  <si>
    <t>Ежемесячные компенсационные выплаты по уходу за ребенком до 3-х лет</t>
  </si>
  <si>
    <t>КБК 119</t>
  </si>
  <si>
    <t>213.10.00</t>
  </si>
  <si>
    <t>Начисления на выплаты по оплате труда</t>
  </si>
  <si>
    <t>КБК 321</t>
  </si>
  <si>
    <t>Бюджет города Курска (5)</t>
  </si>
  <si>
    <t>1003 03005S3060</t>
  </si>
  <si>
    <t>903.11.0005</t>
  </si>
  <si>
    <t>262.10.00</t>
  </si>
  <si>
    <t>Социальные выплаты на приобретение (строительство) жилья</t>
  </si>
  <si>
    <t>КБК 851</t>
  </si>
  <si>
    <t>291.11.00</t>
  </si>
  <si>
    <t>Налог на имущество</t>
  </si>
  <si>
    <t>291.12.00</t>
  </si>
  <si>
    <t>Земельный налог</t>
  </si>
  <si>
    <t>КБК 852</t>
  </si>
  <si>
    <t>КБК 853</t>
  </si>
  <si>
    <t>292.10.00</t>
  </si>
  <si>
    <t>Штрафы за нарушение законодательство о налогах и сборах (пени по налогам)</t>
  </si>
  <si>
    <t>КБК 831</t>
  </si>
  <si>
    <t>Бюджет Курской области (5)</t>
  </si>
  <si>
    <t>КБК 244</t>
  </si>
  <si>
    <t>223.10.00</t>
  </si>
  <si>
    <t>Потребление тепловой энергии</t>
  </si>
  <si>
    <t>223.40.00</t>
  </si>
  <si>
    <t>Водоснабжение и водоотведение</t>
  </si>
  <si>
    <t>225.10.00</t>
  </si>
  <si>
    <t>Содержание помещений и имущества</t>
  </si>
  <si>
    <t>226.30.00</t>
  </si>
  <si>
    <t>Услуги в области информационных технологий</t>
  </si>
  <si>
    <t>226.60.00</t>
  </si>
  <si>
    <t>Обучение, участие в форумах, конференциях, семенарах и прочее</t>
  </si>
  <si>
    <t>226.70.00</t>
  </si>
  <si>
    <t>Иные работы, услуги</t>
  </si>
  <si>
    <t>342.10.00</t>
  </si>
  <si>
    <t>Увеличение стоимости продуктов питания</t>
  </si>
  <si>
    <t>0701 03007С1472</t>
  </si>
  <si>
    <t>221.10.00</t>
  </si>
  <si>
    <t>Услуги связи</t>
  </si>
  <si>
    <t>223.50.00</t>
  </si>
  <si>
    <t>Обращение с твердыми коммунальными отходами</t>
  </si>
  <si>
    <t>225.20.00</t>
  </si>
  <si>
    <t>Ремонт и техобслуживание оборудования и инвентаря</t>
  </si>
  <si>
    <t>226.20.00</t>
  </si>
  <si>
    <t>Медицинские услуги (диспансеризация, медицинский осмотр и т.д.)</t>
  </si>
  <si>
    <t>226.50.00</t>
  </si>
  <si>
    <t>Охрана объектов, охранная пожарная сигнализация</t>
  </si>
  <si>
    <t>903.12.0002</t>
  </si>
  <si>
    <t>310.10.00</t>
  </si>
  <si>
    <t>346.10.00</t>
  </si>
  <si>
    <t>Увеличение стоимости прочих оборотных запасов (материалов)</t>
  </si>
  <si>
    <t>0701 0000000000</t>
  </si>
  <si>
    <t>000</t>
  </si>
  <si>
    <t>345.10.00</t>
  </si>
  <si>
    <t>Увеличение стоимости мягкого инвентаря</t>
  </si>
  <si>
    <t>КБК 247</t>
  </si>
  <si>
    <t>223.30.00</t>
  </si>
  <si>
    <t>Потребление электрической энергии</t>
  </si>
  <si>
    <t>ИТОГО :</t>
  </si>
  <si>
    <t xml:space="preserve">Обоснование доходов учреждения </t>
  </si>
  <si>
    <t>Код по бюджетной классификации РФ</t>
  </si>
  <si>
    <t>Основание</t>
  </si>
  <si>
    <t>150 (152)</t>
  </si>
  <si>
    <t>150 (162)</t>
  </si>
  <si>
    <t>Внебюджетные средства Безвозмездные поступления от физических лиц   (2)</t>
  </si>
  <si>
    <t xml:space="preserve">Безвозмездные поступления от физических лиц </t>
  </si>
  <si>
    <t>Внебюджетные средства доходы от собственности арендная плата (2)</t>
  </si>
  <si>
    <t>Внебюджетные средства доходы от возмещения коммунальных услуг по договору арендной платы (2)</t>
  </si>
  <si>
    <t>Внебюджетные средства Доходы от штрафных санкций за нарушение законодательства о закупках и нарушение условий контрактов (договоров) (2)</t>
  </si>
  <si>
    <t>Требование об уплате пени в связи с неисполнением обязательств, предусмотренных договором на выполнение работ, оказания услуг</t>
  </si>
  <si>
    <t>Остаток средств на начало текущего финансового года</t>
  </si>
  <si>
    <t>Утверждаю</t>
  </si>
  <si>
    <t>(наименование должности уполномоченного лица)</t>
  </si>
  <si>
    <t>(наименование органа-учредителя (учреждения)</t>
  </si>
  <si>
    <t>(подпись)</t>
  </si>
  <si>
    <t>(расшифровка подписи)</t>
  </si>
  <si>
    <t>"</t>
  </si>
  <si>
    <t>21</t>
  </si>
  <si>
    <t xml:space="preserve"> г.</t>
  </si>
  <si>
    <t>(на 20</t>
  </si>
  <si>
    <t>г. и плановый период 20</t>
  </si>
  <si>
    <t>22</t>
  </si>
  <si>
    <t>и 20</t>
  </si>
  <si>
    <t>23</t>
  </si>
  <si>
    <r>
      <t xml:space="preserve"> годов </t>
    </r>
    <r>
      <rPr>
        <b/>
        <vertAlign val="superscript"/>
        <sz val="9"/>
        <rFont val="Times New Roman"/>
        <family val="1"/>
        <charset val="204"/>
      </rPr>
      <t>1</t>
    </r>
    <r>
      <rPr>
        <b/>
        <sz val="9"/>
        <rFont val="Times New Roman"/>
        <family val="1"/>
        <charset val="204"/>
      </rPr>
      <t>)</t>
    </r>
  </si>
  <si>
    <t>Коды</t>
  </si>
  <si>
    <t>от "</t>
  </si>
  <si>
    <r>
      <t xml:space="preserve"> г.</t>
    </r>
    <r>
      <rPr>
        <vertAlign val="superscript"/>
        <sz val="8"/>
        <rFont val="Times New Roman"/>
        <family val="1"/>
        <charset val="204"/>
      </rPr>
      <t>2</t>
    </r>
  </si>
  <si>
    <t>Дата</t>
  </si>
  <si>
    <t>Орган, осуществляющий</t>
  </si>
  <si>
    <t>по Сводному реестру</t>
  </si>
  <si>
    <t>функции и полномочия учредителя</t>
  </si>
  <si>
    <t xml:space="preserve">     Комитет образования города Курска</t>
  </si>
  <si>
    <t>глава по БК</t>
  </si>
  <si>
    <t>ИНН</t>
  </si>
  <si>
    <t>Учреждение</t>
  </si>
  <si>
    <t>КПП</t>
  </si>
  <si>
    <t xml:space="preserve">463201001 </t>
  </si>
  <si>
    <t>Единица измерения: руб.</t>
  </si>
  <si>
    <t>по ОКЕИ</t>
  </si>
  <si>
    <t>Раздел 1. Поступления и выплаты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</si>
  <si>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</si>
  <si>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</si>
  <si>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Аналитический код </t>
    </r>
    <r>
      <rPr>
        <vertAlign val="superscript"/>
        <sz val="8"/>
        <rFont val="Times New Roman"/>
        <family val="1"/>
        <charset val="204"/>
      </rPr>
      <t>4</t>
    </r>
  </si>
  <si>
    <t>Сумма</t>
  </si>
  <si>
    <t>на 20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</si>
  <si>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</si>
  <si>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</si>
  <si>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</si>
  <si>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</si>
  <si>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</si>
  <si>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</si>
  <si>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</si>
  <si>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</si>
  <si>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</si>
  <si>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</si>
  <si>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</si>
  <si>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</si>
  <si>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r>
      <t xml:space="preserve">Остаток средств на начало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</si>
  <si>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</si>
  <si>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</si>
  <si>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</si>
  <si>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</si>
  <si>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</si>
  <si>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</si>
  <si>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</si>
  <si>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</si>
  <si>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</si>
  <si>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121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</si>
  <si>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</si>
  <si>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</si>
  <si>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</si>
  <si>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</si>
  <si>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</si>
  <si>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</si>
  <si>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</si>
  <si>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</si>
  <si>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</si>
  <si>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</si>
  <si>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</si>
  <si>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</si>
  <si>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</si>
  <si>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</si>
  <si>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</si>
  <si>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141</t>
  </si>
  <si>
    <t>1310</t>
  </si>
  <si>
    <t>безвозмездные денежные поступления, всего</t>
  </si>
  <si>
    <t>1400</t>
  </si>
  <si>
    <t>150</t>
  </si>
  <si>
    <t>1410</t>
  </si>
  <si>
    <t>152</t>
  </si>
  <si>
    <t>целевые субсидии</t>
  </si>
  <si>
    <t>субсидии на осуществление капитальных вложений (КОСГУ 310,228,347)</t>
  </si>
  <si>
    <t>1420</t>
  </si>
  <si>
    <t>162</t>
  </si>
  <si>
    <t xml:space="preserve">         Безвозмездные поступления от физических лиц 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</si>
  <si>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</si>
  <si>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</si>
  <si>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</si>
  <si>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</si>
  <si>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</si>
  <si>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</si>
  <si>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</si>
  <si>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</si>
  <si>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</si>
  <si>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</si>
  <si>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</si>
  <si>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</si>
  <si>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</si>
  <si>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</si>
  <si>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</si>
  <si>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</si>
  <si>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</si>
  <si>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</si>
  <si>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</si>
  <si>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</si>
  <si>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</si>
  <si>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</si>
  <si>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</si>
  <si>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266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</si>
  <si>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</si>
  <si>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</si>
  <si>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</si>
  <si>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</si>
  <si>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</si>
  <si>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</si>
  <si>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</si>
  <si>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</si>
  <si>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</si>
  <si>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</si>
  <si>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</si>
  <si>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</si>
  <si>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</si>
  <si>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</si>
  <si>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</si>
  <si>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</si>
  <si>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</si>
  <si>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</si>
  <si>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</si>
  <si>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</si>
  <si>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</si>
  <si>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</si>
  <si>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</si>
  <si>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</si>
  <si>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</si>
  <si>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</si>
  <si>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</si>
  <si>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</si>
  <si>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</si>
  <si>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</si>
  <si>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</si>
  <si>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</si>
  <si>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</si>
  <si>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</si>
  <si>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</si>
  <si>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</si>
  <si>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</si>
  <si>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</si>
  <si>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</si>
  <si>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</si>
  <si>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</si>
  <si>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</si>
  <si>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</si>
  <si>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</si>
  <si>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</si>
  <si>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</si>
  <si>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</si>
  <si>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</si>
  <si>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</si>
  <si>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</si>
  <si>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</si>
  <si>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</si>
  <si>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</si>
  <si>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</si>
  <si>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</si>
  <si>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</si>
  <si>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</si>
  <si>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</si>
  <si>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</si>
  <si>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</si>
  <si>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</si>
  <si>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</si>
  <si>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</si>
  <si>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</si>
  <si>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субсидии (гранты в форме субсидий), не подлежащие казначейскому сопровождению</t>
  </si>
  <si>
    <t>2421</t>
  </si>
  <si>
    <t>633</t>
  </si>
  <si>
    <t>гранты, предоставляемые иным некоммерческим организациям 
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</si>
  <si>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</si>
  <si>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</si>
  <si>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</si>
  <si>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</si>
  <si>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</si>
  <si>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</si>
  <si>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</si>
  <si>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</si>
  <si>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</si>
  <si>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</si>
  <si>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</si>
  <si>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</si>
  <si>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</si>
  <si>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</si>
  <si>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</si>
  <si>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</si>
  <si>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7</t>
    </r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</si>
  <si>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</si>
  <si>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</si>
  <si>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</si>
  <si>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</si>
  <si>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</si>
  <si>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</si>
  <si>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</si>
  <si>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225</t>
  </si>
  <si>
    <t>прочую закупку товаров, работ и услуг, из них</t>
  </si>
  <si>
    <t>2640</t>
  </si>
  <si>
    <t>244</t>
  </si>
  <si>
    <t>закупку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</si>
  <si>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</si>
  <si>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</si>
  <si>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</si>
  <si>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</si>
  <si>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</si>
  <si>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</si>
  <si>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</si>
  <si>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</si>
  <si>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</si>
  <si>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</si>
  <si>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</si>
  <si>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</si>
  <si>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</si>
  <si>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</si>
  <si>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</si>
  <si>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8</t>
    </r>
  </si>
  <si>
    <t>3000</t>
  </si>
  <si>
    <t>100</t>
  </si>
  <si>
    <r>
      <t xml:space="preserve">в том числе:
налог на прибыль </t>
    </r>
    <r>
      <rPr>
        <vertAlign val="superscript"/>
        <sz val="8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</si>
  <si>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</si>
  <si>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8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</si>
  <si>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</si>
  <si>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8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</si>
  <si>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</si>
  <si>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</si>
  <si>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</si>
  <si>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</si>
  <si>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</si>
  <si>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</si>
  <si>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8"/>
        <rFont val="Times New Roman"/>
        <family val="1"/>
        <charset val="204"/>
      </rPr>
      <t>10</t>
    </r>
  </si>
  <si>
    <t>№
п/п</t>
  </si>
  <si>
    <t>Коды
строк</t>
  </si>
  <si>
    <t>Год
начала закупки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</si>
  <si>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10.1</t>
    </r>
  </si>
  <si>
    <r>
      <t xml:space="preserve">Уникальный 
код </t>
    </r>
    <r>
      <rPr>
        <vertAlign val="superscript"/>
        <sz val="8"/>
        <rFont val="Times New Roman"/>
        <family val="1"/>
        <charset val="204"/>
      </rPr>
      <t>10.2</t>
    </r>
  </si>
  <si>
    <t>г.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</si>
  <si>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</si>
  <si>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</si>
  <si>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</si>
  <si>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</si>
  <si>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</si>
  <si>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11</t>
    </r>
  </si>
  <si>
    <t>26000</t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</si>
  <si>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</si>
  <si>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8"/>
        <rFont val="Times New Roman"/>
        <family val="1"/>
        <charset val="204"/>
      </rPr>
      <t>12</t>
    </r>
  </si>
  <si>
    <t>26100</t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</si>
  <si>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</si>
  <si>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12</t>
    </r>
  </si>
  <si>
    <t>26200</t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</si>
  <si>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</si>
  <si>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</si>
  <si>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26300</t>
  </si>
  <si>
    <t>1.3.1</t>
  </si>
  <si>
    <t>в том числе:
в соответствии с Федеральным законом № 44-ФЗ</t>
  </si>
  <si>
    <t>26310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</si>
  <si>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</si>
  <si>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26310.1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</si>
  <si>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10.2</t>
    </r>
    <r>
      <rPr>
        <sz val="8"/>
        <rFont val="Times New Roman"/>
        <family val="1"/>
        <charset val="204"/>
      </rPr>
      <t xml:space="preserve">:
</t>
    </r>
  </si>
  <si>
    <t>26310.2</t>
  </si>
  <si>
    <t>1.3.2</t>
  </si>
  <si>
    <t>в соответствии с Федеральным законом № 223-ФЗ</t>
  </si>
  <si>
    <t>26320</t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</si>
  <si>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</si>
  <si>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</si>
  <si>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</si>
  <si>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</si>
  <si>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</si>
  <si>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</si>
  <si>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</si>
  <si>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</si>
  <si>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</si>
  <si>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</si>
  <si>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</si>
  <si>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</si>
  <si>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</si>
  <si>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</si>
  <si>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</si>
  <si>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</si>
  <si>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26321.1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</si>
  <si>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</si>
  <si>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</si>
  <si>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</si>
  <si>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</si>
  <si>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</si>
  <si>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26430.1</t>
  </si>
  <si>
    <t>26430.2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</si>
  <si>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</si>
  <si>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</si>
  <si>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</si>
  <si>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</si>
  <si>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</si>
  <si>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</si>
  <si>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</si>
  <si>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</si>
  <si>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</si>
  <si>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</si>
  <si>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</si>
  <si>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</si>
  <si>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26451.1</t>
  </si>
  <si>
    <t>26451.2</t>
  </si>
  <si>
    <t>1.4.5.2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</si>
  <si>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</si>
  <si>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</si>
  <si>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</si>
  <si>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</si>
  <si>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</si>
  <si>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</si>
  <si>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</si>
  <si>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</si>
  <si>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32-08-20</t>
  </si>
  <si>
    <t>СОГЛАСОВАНО</t>
  </si>
  <si>
    <t>(наименование должности уполномоченного лица органа-учредителя)</t>
  </si>
  <si>
    <t xml:space="preserve">Соглашение о предоставлении субсидии на финансовое обеспечение выполнения муниципального задания, рассчитанной с учетом нормативных затрат на оказание муниципальных услуг физическим и (или) юридическим лицам и нормативных затрат на содержание муниципального имущества </t>
  </si>
  <si>
    <t xml:space="preserve">Расчет ожидаемого поступления доходов от оказания платных услуг </t>
  </si>
  <si>
    <t>Расчет ожидаемого поступления доходов от оказания дополнительных платных образовательных услуг</t>
  </si>
  <si>
    <t>2024</t>
  </si>
  <si>
    <t>Увеличение стоимости основных средств</t>
  </si>
  <si>
    <t xml:space="preserve">
Соглашение  о предоставлении субсидии на иные цели</t>
  </si>
  <si>
    <t>2+4+5</t>
  </si>
  <si>
    <t>24</t>
  </si>
  <si>
    <t>Комитет образования города Курска</t>
  </si>
  <si>
    <t>1004 03002С1401</t>
  </si>
  <si>
    <t>0701 03001С1500</t>
  </si>
  <si>
    <t>0701 77400S4171</t>
  </si>
  <si>
    <t>903.12.0001</t>
  </si>
  <si>
    <t>225.30.00</t>
  </si>
  <si>
    <t>Текущий и капитальный ремонт зданий и сооружений</t>
  </si>
  <si>
    <t>903</t>
  </si>
  <si>
    <t>383</t>
  </si>
  <si>
    <t>Бюджет города Курска (с/с населения) (5)</t>
  </si>
  <si>
    <t>903.12.0016</t>
  </si>
  <si>
    <t>Внебюджетные средства аренда (2)</t>
  </si>
  <si>
    <t>Доходы по условным арендным платежам</t>
  </si>
  <si>
    <t>1240</t>
  </si>
  <si>
    <t>135</t>
  </si>
  <si>
    <t>0701 77200С1401</t>
  </si>
  <si>
    <t>903.12.0006</t>
  </si>
  <si>
    <t>297.10.00</t>
  </si>
  <si>
    <t>Иные выплаты текущего характера организациям</t>
  </si>
  <si>
    <t>228.10.00</t>
  </si>
  <si>
    <t>Услуги, работы для целей капитальных вложений</t>
  </si>
  <si>
    <t>297</t>
  </si>
  <si>
    <t>2530</t>
  </si>
  <si>
    <t>Бюджет города Курска (5) 162</t>
  </si>
  <si>
    <t>Бюджет Курской области (5) 152</t>
  </si>
  <si>
    <t>0701 03001С1461</t>
  </si>
  <si>
    <t>25</t>
  </si>
  <si>
    <t>2025</t>
  </si>
  <si>
    <t>кредиторка 2+4 на нач.года</t>
  </si>
  <si>
    <t>отнять кредиторку по 2</t>
  </si>
  <si>
    <t>отнять кредиторку по 4</t>
  </si>
  <si>
    <t>903.12.0003</t>
  </si>
  <si>
    <t>Руководитель учреждения:</t>
  </si>
  <si>
    <t>(уполномоченное лицо учреждения)</t>
  </si>
  <si>
    <t xml:space="preserve">Заведующий </t>
  </si>
  <si>
    <t>(должность)</t>
  </si>
  <si>
    <t>Исполнитель:</t>
  </si>
  <si>
    <t>Экономист</t>
  </si>
  <si>
    <t>Лазовская М.А.</t>
  </si>
  <si>
    <t>(фамилия, инициалы)</t>
  </si>
  <si>
    <t>(телефон)</t>
  </si>
  <si>
    <t>Согласовано:</t>
  </si>
  <si>
    <t>Консультант</t>
  </si>
  <si>
    <t>Гатилова О.В.</t>
  </si>
  <si>
    <t>26</t>
  </si>
  <si>
    <t>2024 год</t>
  </si>
  <si>
    <t>2025 год (первый год планирования)</t>
  </si>
  <si>
    <t>2026 год (второй год планирования)</t>
  </si>
  <si>
    <t>2024 год Утверждено</t>
  </si>
  <si>
    <t xml:space="preserve">                   из них:
                   услуги связи</t>
  </si>
  <si>
    <t>2641</t>
  </si>
  <si>
    <t>221</t>
  </si>
  <si>
    <t xml:space="preserve">                  коммунальные услуги</t>
  </si>
  <si>
    <t>2642</t>
  </si>
  <si>
    <t xml:space="preserve">                  работы, услуги по содержанию имущества</t>
  </si>
  <si>
    <t>2643</t>
  </si>
  <si>
    <t xml:space="preserve">                 прочие работы, услуги</t>
  </si>
  <si>
    <t>2644</t>
  </si>
  <si>
    <t>226</t>
  </si>
  <si>
    <t xml:space="preserve">                 услуги, работы для целей капитальных вложений</t>
  </si>
  <si>
    <t>2645</t>
  </si>
  <si>
    <t>228</t>
  </si>
  <si>
    <t xml:space="preserve">                 увеличение стоимости основных средств</t>
  </si>
  <si>
    <t>2646</t>
  </si>
  <si>
    <t>310</t>
  </si>
  <si>
    <t xml:space="preserve">                 увеличение стоимости материальных запасов</t>
  </si>
  <si>
    <t>2647</t>
  </si>
  <si>
    <t>Ожидаемые поступления доходов от оказания платных услуг на 2024 год</t>
  </si>
  <si>
    <t>5 (310,228)</t>
  </si>
  <si>
    <t>290</t>
  </si>
  <si>
    <t>260</t>
  </si>
  <si>
    <t>Заведующий МБДОУ "Центр развития ребенка - детский сад № 97"</t>
  </si>
  <si>
    <t>МБДОУ "Центр развития ребенка - детский сад № 97"</t>
  </si>
  <si>
    <t>383Х9378</t>
  </si>
  <si>
    <t>4630019375</t>
  </si>
  <si>
    <t>Климова А.А.</t>
  </si>
  <si>
    <t>КБК 243</t>
  </si>
  <si>
    <t>2026</t>
  </si>
  <si>
    <t>План финансово-хозяйственной деятельности на 2024 г.</t>
  </si>
  <si>
    <t>Договор аренды №  1 от 09.01.2024г</t>
  </si>
  <si>
    <t>Договор аренды № 1 от 09.01.2024г</t>
  </si>
  <si>
    <t>0701 03011S4407</t>
  </si>
  <si>
    <t>на иные выплаты работникам</t>
  </si>
  <si>
    <t>0701 0301114407</t>
  </si>
  <si>
    <t>иные работы, услуги</t>
  </si>
  <si>
    <t>2631</t>
  </si>
  <si>
    <t>2632</t>
  </si>
  <si>
    <t xml:space="preserve">             из них:                                                                                                                                                                                                                                           текущий и капитальный ремонт зданий и сооружений</t>
  </si>
  <si>
    <t>Бюджет города Курска (5)152</t>
  </si>
  <si>
    <t>октября</t>
  </si>
  <si>
    <t>18</t>
  </si>
  <si>
    <t>18.10.2024</t>
  </si>
  <si>
    <t>Расшифровка к плану финансово-хозяйственной деятельности от 18.10.2024г. На 2024-2026гг.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</si>
</sst>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_ ;[Red]\-0.00\ "/>
  </numFmts>
  <fonts count="3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3" fontId="23" fillId="0" borderId="0" applyFont="0" applyFill="0" applyBorder="0" applyAlignment="0" applyProtection="0"/>
  </cellStyleXfs>
  <cellXfs count="530">
    <xf numFmtId="0" fontId="0" fillId="0" borderId="0" xfId="0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3" borderId="0" xfId="0" applyFill="1"/>
    <xf numFmtId="49" fontId="13" fillId="0" borderId="4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left" vertical="top" wrapText="1" indent="3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left"/>
    </xf>
    <xf numFmtId="0" fontId="13" fillId="0" borderId="35" xfId="0" applyNumberFormat="1" applyFont="1" applyFill="1" applyBorder="1" applyAlignment="1">
      <alignment horizontal="left"/>
    </xf>
    <xf numFmtId="0" fontId="10" fillId="0" borderId="34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center" vertical="top"/>
    </xf>
    <xf numFmtId="0" fontId="10" fillId="0" borderId="35" xfId="0" applyNumberFormat="1" applyFont="1" applyFill="1" applyBorder="1" applyAlignment="1">
      <alignment horizontal="center" vertical="top"/>
    </xf>
    <xf numFmtId="0" fontId="13" fillId="0" borderId="40" xfId="0" applyNumberFormat="1" applyFont="1" applyFill="1" applyBorder="1" applyAlignment="1">
      <alignment horizontal="left"/>
    </xf>
    <xf numFmtId="0" fontId="13" fillId="0" borderId="41" xfId="0" applyNumberFormat="1" applyFont="1" applyFill="1" applyBorder="1" applyAlignment="1">
      <alignment horizontal="left"/>
    </xf>
    <xf numFmtId="0" fontId="13" fillId="0" borderId="42" xfId="0" applyNumberFormat="1" applyFont="1" applyFill="1" applyBorder="1" applyAlignment="1">
      <alignment horizontal="left"/>
    </xf>
    <xf numFmtId="4" fontId="1" fillId="5" borderId="2" xfId="0" applyNumberFormat="1" applyFont="1" applyFill="1" applyBorder="1" applyAlignment="1">
      <alignment wrapText="1"/>
    </xf>
    <xf numFmtId="4" fontId="1" fillId="6" borderId="2" xfId="0" applyNumberFormat="1" applyFont="1" applyFill="1" applyBorder="1" applyAlignment="1">
      <alignment wrapText="1"/>
    </xf>
    <xf numFmtId="4" fontId="1" fillId="7" borderId="2" xfId="0" applyNumberFormat="1" applyFont="1" applyFill="1" applyBorder="1" applyAlignment="1">
      <alignment wrapText="1"/>
    </xf>
    <xf numFmtId="4" fontId="1" fillId="8" borderId="2" xfId="0" applyNumberFormat="1" applyFont="1" applyFill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9" borderId="2" xfId="0" applyNumberFormat="1" applyFont="1" applyFill="1" applyBorder="1" applyAlignment="1">
      <alignment wrapText="1"/>
    </xf>
    <xf numFmtId="4" fontId="1" fillId="10" borderId="2" xfId="0" applyNumberFormat="1" applyFont="1" applyFill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14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13" fillId="0" borderId="5" xfId="0" applyNumberFormat="1" applyFont="1" applyFill="1" applyBorder="1" applyAlignment="1"/>
    <xf numFmtId="49" fontId="13" fillId="0" borderId="9" xfId="0" applyNumberFormat="1" applyFont="1" applyFill="1" applyBorder="1" applyAlignment="1"/>
    <xf numFmtId="49" fontId="13" fillId="0" borderId="7" xfId="0" applyNumberFormat="1" applyFont="1" applyFill="1" applyBorder="1" applyAlignment="1"/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4" fontId="1" fillId="8" borderId="2" xfId="0" applyNumberFormat="1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4" fontId="1" fillId="9" borderId="2" xfId="0" applyNumberFormat="1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49" fontId="1" fillId="10" borderId="2" xfId="0" applyNumberFormat="1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4" fontId="1" fillId="10" borderId="2" xfId="0" applyNumberFormat="1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3" fillId="0" borderId="0" xfId="0" applyNumberFormat="1" applyFont="1" applyFill="1" applyBorder="1" applyAlignment="1">
      <alignment horizontal="left" wrapText="1" indent="4"/>
    </xf>
    <xf numFmtId="0" fontId="13" fillId="0" borderId="0" xfId="0" applyNumberFormat="1" applyFont="1" applyFill="1" applyBorder="1" applyAlignment="1">
      <alignment horizontal="left" indent="4"/>
    </xf>
    <xf numFmtId="4" fontId="13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center" vertical="top"/>
    </xf>
    <xf numFmtId="49" fontId="2" fillId="6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4" fontId="1" fillId="6" borderId="2" xfId="0" applyNumberFormat="1" applyFont="1" applyFill="1" applyBorder="1" applyAlignment="1">
      <alignment horizontal="center" wrapText="1"/>
    </xf>
    <xf numFmtId="49" fontId="1" fillId="6" borderId="2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wrapText="1"/>
    </xf>
    <xf numFmtId="4" fontId="13" fillId="3" borderId="0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4" fontId="13" fillId="3" borderId="10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49" fontId="2" fillId="11" borderId="2" xfId="0" applyNumberFormat="1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4" fontId="1" fillId="11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0" fontId="13" fillId="3" borderId="11" xfId="0" applyNumberFormat="1" applyFont="1" applyFill="1" applyBorder="1" applyAlignment="1">
      <alignment horizontal="left" vertical="center" wrapText="1"/>
    </xf>
    <xf numFmtId="0" fontId="13" fillId="3" borderId="17" xfId="0" applyNumberFormat="1" applyFont="1" applyFill="1" applyBorder="1" applyAlignment="1">
      <alignment horizontal="left" vertical="center" wrapText="1"/>
    </xf>
    <xf numFmtId="0" fontId="13" fillId="3" borderId="11" xfId="0" applyNumberFormat="1" applyFont="1" applyFill="1" applyBorder="1" applyAlignment="1">
      <alignment horizontal="left" wrapText="1"/>
    </xf>
    <xf numFmtId="0" fontId="13" fillId="3" borderId="17" xfId="0" applyNumberFormat="1" applyFont="1" applyFill="1" applyBorder="1" applyAlignment="1">
      <alignment horizontal="left" wrapText="1"/>
    </xf>
    <xf numFmtId="49" fontId="13" fillId="3" borderId="13" xfId="0" applyNumberFormat="1" applyFont="1" applyFill="1" applyBorder="1" applyAlignment="1">
      <alignment horizontal="center" wrapText="1"/>
    </xf>
    <xf numFmtId="49" fontId="13" fillId="3" borderId="14" xfId="0" applyNumberFormat="1" applyFont="1" applyFill="1" applyBorder="1" applyAlignment="1">
      <alignment horizontal="center" wrapText="1"/>
    </xf>
    <xf numFmtId="49" fontId="13" fillId="3" borderId="21" xfId="0" applyNumberFormat="1" applyFont="1" applyFill="1" applyBorder="1" applyAlignment="1">
      <alignment horizontal="center" wrapText="1"/>
    </xf>
    <xf numFmtId="49" fontId="13" fillId="3" borderId="16" xfId="0" applyNumberFormat="1" applyFont="1" applyFill="1" applyBorder="1" applyAlignment="1">
      <alignment horizontal="center" wrapText="1"/>
    </xf>
    <xf numFmtId="49" fontId="13" fillId="3" borderId="11" xfId="0" applyNumberFormat="1" applyFont="1" applyFill="1" applyBorder="1" applyAlignment="1">
      <alignment horizontal="center" wrapText="1"/>
    </xf>
    <xf numFmtId="49" fontId="13" fillId="3" borderId="12" xfId="0" applyNumberFormat="1" applyFont="1" applyFill="1" applyBorder="1" applyAlignment="1">
      <alignment horizontal="center" wrapText="1"/>
    </xf>
    <xf numFmtId="49" fontId="13" fillId="3" borderId="22" xfId="0" applyNumberFormat="1" applyFont="1" applyFill="1" applyBorder="1" applyAlignment="1">
      <alignment horizontal="center" wrapText="1"/>
    </xf>
    <xf numFmtId="49" fontId="13" fillId="3" borderId="10" xfId="0" applyNumberFormat="1" applyFont="1" applyFill="1" applyBorder="1" applyAlignment="1">
      <alignment horizontal="center" wrapText="1"/>
    </xf>
    <xf numFmtId="4" fontId="13" fillId="3" borderId="22" xfId="0" applyNumberFormat="1" applyFont="1" applyFill="1" applyBorder="1" applyAlignment="1">
      <alignment horizontal="center" wrapText="1"/>
    </xf>
    <xf numFmtId="4" fontId="13" fillId="3" borderId="14" xfId="0" applyNumberFormat="1" applyFont="1" applyFill="1" applyBorder="1" applyAlignment="1">
      <alignment horizontal="center" wrapText="1"/>
    </xf>
    <xf numFmtId="4" fontId="13" fillId="3" borderId="21" xfId="0" applyNumberFormat="1" applyFont="1" applyFill="1" applyBorder="1" applyAlignment="1">
      <alignment horizontal="center" wrapText="1"/>
    </xf>
    <xf numFmtId="4" fontId="13" fillId="3" borderId="10" xfId="0" applyNumberFormat="1" applyFont="1" applyFill="1" applyBorder="1" applyAlignment="1">
      <alignment horizontal="center" wrapText="1"/>
    </xf>
    <xf numFmtId="4" fontId="13" fillId="3" borderId="11" xfId="0" applyNumberFormat="1" applyFont="1" applyFill="1" applyBorder="1" applyAlignment="1">
      <alignment horizontal="center" wrapText="1"/>
    </xf>
    <xf numFmtId="4" fontId="13" fillId="3" borderId="12" xfId="0" applyNumberFormat="1" applyFont="1" applyFill="1" applyBorder="1" applyAlignment="1">
      <alignment horizontal="center" wrapText="1"/>
    </xf>
    <xf numFmtId="4" fontId="13" fillId="3" borderId="3" xfId="0" applyNumberFormat="1" applyFont="1" applyFill="1" applyBorder="1" applyAlignment="1">
      <alignment horizontal="center" wrapText="1"/>
    </xf>
    <xf numFmtId="4" fontId="13" fillId="3" borderId="4" xfId="0" applyNumberFormat="1" applyFont="1" applyFill="1" applyBorder="1" applyAlignment="1">
      <alignment horizontal="center" wrapText="1"/>
    </xf>
    <xf numFmtId="4" fontId="13" fillId="3" borderId="5" xfId="0" applyNumberFormat="1" applyFont="1" applyFill="1" applyBorder="1" applyAlignment="1">
      <alignment horizontal="center" wrapText="1"/>
    </xf>
    <xf numFmtId="4" fontId="13" fillId="3" borderId="6" xfId="0" applyNumberFormat="1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center" wrapText="1"/>
    </xf>
    <xf numFmtId="4" fontId="13" fillId="3" borderId="7" xfId="0" applyNumberFormat="1" applyFont="1" applyFill="1" applyBorder="1" applyAlignment="1">
      <alignment horizontal="center" wrapText="1"/>
    </xf>
    <xf numFmtId="0" fontId="13" fillId="3" borderId="3" xfId="0" applyNumberFormat="1" applyFont="1" applyFill="1" applyBorder="1" applyAlignment="1">
      <alignment horizontal="center" wrapText="1"/>
    </xf>
    <xf numFmtId="0" fontId="13" fillId="3" borderId="4" xfId="0" applyNumberFormat="1" applyFont="1" applyFill="1" applyBorder="1" applyAlignment="1">
      <alignment horizontal="center" wrapText="1"/>
    </xf>
    <xf numFmtId="0" fontId="13" fillId="3" borderId="28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horizontal="center" wrapText="1"/>
    </xf>
    <xf numFmtId="0" fontId="13" fillId="3" borderId="23" xfId="0" applyNumberFormat="1" applyFont="1" applyFill="1" applyBorder="1" applyAlignment="1">
      <alignment horizontal="center" wrapText="1"/>
    </xf>
    <xf numFmtId="4" fontId="13" fillId="3" borderId="10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vertical="top" wrapText="1"/>
    </xf>
    <xf numFmtId="0" fontId="13" fillId="3" borderId="17" xfId="0" applyNumberFormat="1" applyFont="1" applyFill="1" applyBorder="1" applyAlignment="1">
      <alignment horizontal="left" vertical="top" wrapText="1"/>
    </xf>
    <xf numFmtId="49" fontId="13" fillId="3" borderId="16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4" fontId="13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43" fontId="13" fillId="3" borderId="0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left"/>
    </xf>
    <xf numFmtId="49" fontId="17" fillId="0" borderId="16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right"/>
    </xf>
    <xf numFmtId="0" fontId="13" fillId="0" borderId="4" xfId="0" applyNumberFormat="1" applyFont="1" applyFill="1" applyBorder="1" applyAlignment="1">
      <alignment horizontal="right"/>
    </xf>
    <xf numFmtId="49" fontId="13" fillId="0" borderId="11" xfId="0" applyNumberFormat="1" applyFont="1" applyFill="1" applyBorder="1" applyAlignment="1">
      <alignment horizontal="left"/>
    </xf>
    <xf numFmtId="0" fontId="13" fillId="0" borderId="4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/>
    </xf>
    <xf numFmtId="0" fontId="13" fillId="0" borderId="6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7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top"/>
    </xf>
    <xf numFmtId="0" fontId="11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27" fillId="0" borderId="0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10" fillId="0" borderId="4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top"/>
    </xf>
    <xf numFmtId="0" fontId="13" fillId="0" borderId="0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3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/>
    </xf>
    <xf numFmtId="49" fontId="17" fillId="0" borderId="13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left"/>
    </xf>
    <xf numFmtId="49" fontId="13" fillId="0" borderId="3" xfId="0" applyNumberFormat="1" applyFont="1" applyFill="1" applyBorder="1" applyAlignment="1">
      <alignment horizontal="center" vertical="top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3" fillId="0" borderId="11" xfId="0" applyNumberFormat="1" applyFont="1" applyFill="1" applyBorder="1" applyAlignment="1">
      <alignment horizontal="left"/>
    </xf>
    <xf numFmtId="49" fontId="13" fillId="0" borderId="13" xfId="0" applyNumberFormat="1" applyFont="1" applyFill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49" fontId="13" fillId="0" borderId="22" xfId="0" applyNumberFormat="1" applyFont="1" applyFill="1" applyBorder="1" applyAlignment="1">
      <alignment horizontal="center"/>
    </xf>
    <xf numFmtId="4" fontId="13" fillId="0" borderId="22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>
      <alignment horizontal="center"/>
    </xf>
    <xf numFmtId="4" fontId="13" fillId="0" borderId="21" xfId="0" applyNumberFormat="1" applyFont="1" applyFill="1" applyBorder="1" applyAlignment="1">
      <alignment horizontal="center"/>
    </xf>
    <xf numFmtId="0" fontId="13" fillId="0" borderId="22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3" fillId="0" borderId="15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 vertical="top"/>
    </xf>
    <xf numFmtId="49" fontId="13" fillId="0" borderId="12" xfId="0" applyNumberFormat="1" applyFont="1" applyFill="1" applyBorder="1" applyAlignment="1">
      <alignment horizontal="center" vertical="top"/>
    </xf>
    <xf numFmtId="4" fontId="13" fillId="0" borderId="10" xfId="0" applyNumberFormat="1" applyFon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3" fillId="0" borderId="17" xfId="0" applyNumberFormat="1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left"/>
    </xf>
    <xf numFmtId="49" fontId="20" fillId="2" borderId="16" xfId="0" applyNumberFormat="1" applyFont="1" applyFill="1" applyBorder="1" applyAlignment="1">
      <alignment horizontal="center"/>
    </xf>
    <xf numFmtId="49" fontId="20" fillId="2" borderId="11" xfId="0" applyNumberFormat="1" applyFont="1" applyFill="1" applyBorder="1" applyAlignment="1">
      <alignment horizontal="center"/>
    </xf>
    <xf numFmtId="49" fontId="20" fillId="2" borderId="12" xfId="0" applyNumberFormat="1" applyFont="1" applyFill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/>
    </xf>
    <xf numFmtId="4" fontId="20" fillId="2" borderId="10" xfId="0" applyNumberFormat="1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center"/>
    </xf>
    <xf numFmtId="4" fontId="20" fillId="2" borderId="12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horizontal="center"/>
    </xf>
    <xf numFmtId="0" fontId="13" fillId="2" borderId="11" xfId="0" applyNumberFormat="1" applyFont="1" applyFill="1" applyBorder="1" applyAlignment="1">
      <alignment horizontal="center"/>
    </xf>
    <xf numFmtId="0" fontId="13" fillId="2" borderId="17" xfId="0" applyNumberFormat="1" applyFont="1" applyFill="1" applyBorder="1" applyAlignment="1">
      <alignment horizontal="center"/>
    </xf>
    <xf numFmtId="49" fontId="13" fillId="0" borderId="16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indent="2"/>
    </xf>
    <xf numFmtId="0" fontId="13" fillId="3" borderId="23" xfId="0" applyNumberFormat="1" applyFont="1" applyFill="1" applyBorder="1" applyAlignment="1">
      <alignment horizontal="left" indent="2"/>
    </xf>
    <xf numFmtId="0" fontId="13" fillId="3" borderId="1" xfId="0" applyNumberFormat="1" applyFont="1" applyFill="1" applyBorder="1" applyAlignment="1">
      <alignment horizontal="left" wrapText="1" indent="1"/>
    </xf>
    <xf numFmtId="0" fontId="13" fillId="3" borderId="1" xfId="0" applyNumberFormat="1" applyFont="1" applyFill="1" applyBorder="1" applyAlignment="1">
      <alignment horizontal="left" indent="1"/>
    </xf>
    <xf numFmtId="0" fontId="13" fillId="3" borderId="23" xfId="0" applyNumberFormat="1" applyFont="1" applyFill="1" applyBorder="1" applyAlignment="1">
      <alignment horizontal="left" indent="1"/>
    </xf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0" fontId="13" fillId="3" borderId="4" xfId="0" applyNumberFormat="1" applyFont="1" applyFill="1" applyBorder="1" applyAlignment="1">
      <alignment horizontal="left" indent="2"/>
    </xf>
    <xf numFmtId="0" fontId="13" fillId="3" borderId="11" xfId="0" applyNumberFormat="1" applyFont="1" applyFill="1" applyBorder="1" applyAlignment="1">
      <alignment horizontal="left" wrapText="1" indent="1"/>
    </xf>
    <xf numFmtId="0" fontId="13" fillId="3" borderId="11" xfId="0" applyNumberFormat="1" applyFont="1" applyFill="1" applyBorder="1" applyAlignment="1">
      <alignment horizontal="left" indent="1"/>
    </xf>
    <xf numFmtId="0" fontId="13" fillId="3" borderId="11" xfId="0" applyNumberFormat="1" applyFont="1" applyFill="1" applyBorder="1" applyAlignment="1">
      <alignment horizontal="left" vertical="center" wrapText="1" indent="3"/>
    </xf>
    <xf numFmtId="0" fontId="13" fillId="3" borderId="17" xfId="0" applyNumberFormat="1" applyFont="1" applyFill="1" applyBorder="1" applyAlignment="1">
      <alignment horizontal="left" vertical="center" wrapText="1" indent="3"/>
    </xf>
    <xf numFmtId="49" fontId="13" fillId="3" borderId="18" xfId="0" applyNumberFormat="1" applyFont="1" applyFill="1" applyBorder="1" applyAlignment="1">
      <alignment horizontal="center"/>
    </xf>
    <xf numFmtId="49" fontId="13" fillId="3" borderId="19" xfId="0" applyNumberFormat="1" applyFont="1" applyFill="1" applyBorder="1" applyAlignment="1">
      <alignment horizontal="center"/>
    </xf>
    <xf numFmtId="49" fontId="13" fillId="3" borderId="24" xfId="0" applyNumberFormat="1" applyFont="1" applyFill="1" applyBorder="1" applyAlignment="1">
      <alignment horizontal="center"/>
    </xf>
    <xf numFmtId="49" fontId="13" fillId="3" borderId="25" xfId="0" applyNumberFormat="1" applyFont="1" applyFill="1" applyBorder="1" applyAlignment="1">
      <alignment horizontal="center"/>
    </xf>
    <xf numFmtId="4" fontId="13" fillId="3" borderId="25" xfId="0" applyNumberFormat="1" applyFont="1" applyFill="1" applyBorder="1" applyAlignment="1">
      <alignment horizontal="center"/>
    </xf>
    <xf numFmtId="4" fontId="13" fillId="3" borderId="19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center"/>
    </xf>
    <xf numFmtId="0" fontId="13" fillId="3" borderId="25" xfId="0" applyNumberFormat="1" applyFont="1" applyFill="1" applyBorder="1" applyAlignment="1">
      <alignment horizontal="center"/>
    </xf>
    <xf numFmtId="0" fontId="13" fillId="3" borderId="19" xfId="0" applyNumberFormat="1" applyFont="1" applyFill="1" applyBorder="1" applyAlignment="1">
      <alignment horizontal="center"/>
    </xf>
    <xf numFmtId="0" fontId="13" fillId="3" borderId="20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wrapText="1" indent="3"/>
    </xf>
    <xf numFmtId="0" fontId="13" fillId="3" borderId="1" xfId="0" applyNumberFormat="1" applyFont="1" applyFill="1" applyBorder="1" applyAlignment="1">
      <alignment horizontal="left" indent="3"/>
    </xf>
    <xf numFmtId="0" fontId="13" fillId="3" borderId="23" xfId="0" applyNumberFormat="1" applyFont="1" applyFill="1" applyBorder="1" applyAlignment="1">
      <alignment horizontal="left" indent="3"/>
    </xf>
    <xf numFmtId="49" fontId="13" fillId="3" borderId="26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3"/>
    </xf>
    <xf numFmtId="4" fontId="13" fillId="3" borderId="3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center"/>
    </xf>
    <xf numFmtId="0" fontId="13" fillId="3" borderId="3" xfId="0" applyNumberFormat="1" applyFont="1" applyFill="1" applyBorder="1" applyAlignment="1">
      <alignment horizontal="center"/>
    </xf>
    <xf numFmtId="0" fontId="13" fillId="3" borderId="4" xfId="0" applyNumberFormat="1" applyFont="1" applyFill="1" applyBorder="1" applyAlignment="1">
      <alignment horizontal="center"/>
    </xf>
    <xf numFmtId="0" fontId="13" fillId="3" borderId="28" xfId="0" applyNumberFormat="1" applyFont="1" applyFill="1" applyBorder="1" applyAlignment="1">
      <alignment horizontal="center"/>
    </xf>
    <xf numFmtId="49" fontId="13" fillId="3" borderId="27" xfId="0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0" fontId="13" fillId="3" borderId="4" xfId="0" applyNumberFormat="1" applyFont="1" applyFill="1" applyBorder="1" applyAlignment="1">
      <alignment horizontal="left" indent="3"/>
    </xf>
    <xf numFmtId="0" fontId="13" fillId="0" borderId="1" xfId="0" applyNumberFormat="1" applyFont="1" applyFill="1" applyBorder="1" applyAlignment="1">
      <alignment horizontal="left" wrapText="1" indent="3"/>
    </xf>
    <xf numFmtId="0" fontId="13" fillId="0" borderId="1" xfId="0" applyNumberFormat="1" applyFont="1" applyFill="1" applyBorder="1" applyAlignment="1">
      <alignment horizontal="left" indent="3"/>
    </xf>
    <xf numFmtId="0" fontId="13" fillId="0" borderId="23" xfId="0" applyNumberFormat="1" applyFont="1" applyFill="1" applyBorder="1" applyAlignment="1">
      <alignment horizontal="left" indent="3"/>
    </xf>
    <xf numFmtId="0" fontId="13" fillId="3" borderId="11" xfId="0" applyNumberFormat="1" applyFont="1" applyFill="1" applyBorder="1" applyAlignment="1">
      <alignment horizontal="left" indent="3"/>
    </xf>
    <xf numFmtId="0" fontId="13" fillId="3" borderId="11" xfId="0" applyNumberFormat="1" applyFont="1" applyFill="1" applyBorder="1" applyAlignment="1">
      <alignment horizontal="left" wrapText="1" indent="2"/>
    </xf>
    <xf numFmtId="0" fontId="13" fillId="3" borderId="11" xfId="0" applyNumberFormat="1" applyFont="1" applyFill="1" applyBorder="1" applyAlignment="1">
      <alignment horizontal="left" indent="2"/>
    </xf>
    <xf numFmtId="0" fontId="13" fillId="3" borderId="1" xfId="0" applyNumberFormat="1" applyFont="1" applyFill="1" applyBorder="1" applyAlignment="1">
      <alignment horizontal="left" vertical="center" wrapText="1" indent="4"/>
    </xf>
    <xf numFmtId="0" fontId="13" fillId="3" borderId="1" xfId="0" applyNumberFormat="1" applyFont="1" applyFill="1" applyBorder="1" applyAlignment="1">
      <alignment horizontal="left" vertical="center" indent="4"/>
    </xf>
    <xf numFmtId="0" fontId="13" fillId="3" borderId="23" xfId="0" applyNumberFormat="1" applyFont="1" applyFill="1" applyBorder="1" applyAlignment="1">
      <alignment horizontal="left" vertical="center" indent="4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wrapText="1" indent="4"/>
    </xf>
    <xf numFmtId="0" fontId="13" fillId="3" borderId="11" xfId="0" applyNumberFormat="1" applyFont="1" applyFill="1" applyBorder="1" applyAlignment="1">
      <alignment horizontal="left" indent="4"/>
    </xf>
    <xf numFmtId="4" fontId="13" fillId="3" borderId="25" xfId="0" applyNumberFormat="1" applyFont="1" applyFill="1" applyBorder="1" applyAlignment="1">
      <alignment horizontal="center" vertical="center"/>
    </xf>
    <xf numFmtId="4" fontId="13" fillId="3" borderId="19" xfId="0" applyNumberFormat="1" applyFont="1" applyFill="1" applyBorder="1" applyAlignment="1">
      <alignment horizontal="center" vertical="center"/>
    </xf>
    <xf numFmtId="4" fontId="13" fillId="3" borderId="24" xfId="0" applyNumberFormat="1" applyFont="1" applyFill="1" applyBorder="1" applyAlignment="1">
      <alignment horizontal="center" vertical="center"/>
    </xf>
    <xf numFmtId="0" fontId="13" fillId="3" borderId="25" xfId="0" applyNumberFormat="1" applyFont="1" applyFill="1" applyBorder="1" applyAlignment="1">
      <alignment horizontal="center" vertical="center"/>
    </xf>
    <xf numFmtId="0" fontId="13" fillId="3" borderId="19" xfId="0" applyNumberFormat="1" applyFont="1" applyFill="1" applyBorder="1" applyAlignment="1">
      <alignment horizontal="center" vertical="center"/>
    </xf>
    <xf numFmtId="0" fontId="13" fillId="3" borderId="2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vertical="center" indent="3"/>
    </xf>
    <xf numFmtId="0" fontId="13" fillId="3" borderId="17" xfId="0" applyNumberFormat="1" applyFont="1" applyFill="1" applyBorder="1" applyAlignment="1">
      <alignment horizontal="left" vertical="center" indent="3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0" fontId="20" fillId="3" borderId="11" xfId="0" applyNumberFormat="1" applyFont="1" applyFill="1" applyBorder="1" applyAlignment="1">
      <alignment horizontal="left" wrapText="1" indent="1"/>
    </xf>
    <xf numFmtId="0" fontId="20" fillId="3" borderId="11" xfId="0" applyNumberFormat="1" applyFont="1" applyFill="1" applyBorder="1" applyAlignment="1">
      <alignment horizontal="left" indent="1"/>
    </xf>
    <xf numFmtId="49" fontId="20" fillId="3" borderId="16" xfId="0" applyNumberFormat="1" applyFont="1" applyFill="1" applyBorder="1" applyAlignment="1">
      <alignment horizontal="center"/>
    </xf>
    <xf numFmtId="49" fontId="20" fillId="3" borderId="11" xfId="0" applyNumberFormat="1" applyFont="1" applyFill="1" applyBorder="1" applyAlignment="1">
      <alignment horizontal="center"/>
    </xf>
    <xf numFmtId="49" fontId="20" fillId="3" borderId="12" xfId="0" applyNumberFormat="1" applyFont="1" applyFill="1" applyBorder="1" applyAlignment="1">
      <alignment horizontal="center"/>
    </xf>
    <xf numFmtId="49" fontId="20" fillId="3" borderId="10" xfId="0" applyNumberFormat="1" applyFont="1" applyFill="1" applyBorder="1" applyAlignment="1">
      <alignment horizontal="center"/>
    </xf>
    <xf numFmtId="43" fontId="20" fillId="3" borderId="10" xfId="2" applyFont="1" applyFill="1" applyBorder="1" applyAlignment="1">
      <alignment horizontal="center"/>
    </xf>
    <xf numFmtId="43" fontId="20" fillId="3" borderId="11" xfId="2" applyFont="1" applyFill="1" applyBorder="1" applyAlignment="1">
      <alignment horizontal="center"/>
    </xf>
    <xf numFmtId="43" fontId="20" fillId="3" borderId="12" xfId="2" applyFont="1" applyFill="1" applyBorder="1" applyAlignment="1">
      <alignment horizontal="center"/>
    </xf>
    <xf numFmtId="4" fontId="20" fillId="3" borderId="10" xfId="0" applyNumberFormat="1" applyFont="1" applyFill="1" applyBorder="1" applyAlignment="1">
      <alignment horizontal="center"/>
    </xf>
    <xf numFmtId="4" fontId="20" fillId="3" borderId="11" xfId="0" applyNumberFormat="1" applyFont="1" applyFill="1" applyBorder="1" applyAlignment="1">
      <alignment horizontal="center"/>
    </xf>
    <xf numFmtId="4" fontId="20" fillId="3" borderId="12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left" indent="3"/>
    </xf>
    <xf numFmtId="0" fontId="13" fillId="3" borderId="17" xfId="0" applyNumberFormat="1" applyFont="1" applyFill="1" applyBorder="1" applyAlignment="1">
      <alignment horizontal="left" wrapText="1" indent="3"/>
    </xf>
    <xf numFmtId="0" fontId="13" fillId="3" borderId="4" xfId="0" applyNumberFormat="1" applyFont="1" applyFill="1" applyBorder="1" applyAlignment="1">
      <alignment horizontal="left" vertical="top" wrapText="1"/>
    </xf>
    <xf numFmtId="0" fontId="13" fillId="3" borderId="28" xfId="0" applyNumberFormat="1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left" vertical="top" wrapText="1"/>
    </xf>
    <xf numFmtId="0" fontId="13" fillId="3" borderId="23" xfId="0" applyNumberFormat="1" applyFont="1" applyFill="1" applyBorder="1" applyAlignment="1">
      <alignment horizontal="left" vertical="top" wrapText="1"/>
    </xf>
    <xf numFmtId="0" fontId="20" fillId="3" borderId="1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3" fillId="0" borderId="0" xfId="0" applyFont="1" applyAlignment="1">
      <alignment horizontal="right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0" fontId="0" fillId="4" borderId="0" xfId="2" applyNumberFormat="1" applyFont="1" applyFill="1" applyAlignment="1">
      <alignment horizontal="center"/>
    </xf>
    <xf numFmtId="43" fontId="0" fillId="4" borderId="0" xfId="2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0" fontId="13" fillId="4" borderId="22" xfId="0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3" fillId="4" borderId="15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 indent="1"/>
    </xf>
    <xf numFmtId="0" fontId="13" fillId="0" borderId="11" xfId="0" applyNumberFormat="1" applyFont="1" applyFill="1" applyBorder="1" applyAlignment="1">
      <alignment horizontal="left" indent="1"/>
    </xf>
    <xf numFmtId="49" fontId="20" fillId="4" borderId="11" xfId="0" applyNumberFormat="1" applyFont="1" applyFill="1" applyBorder="1" applyAlignment="1">
      <alignment horizontal="center"/>
    </xf>
    <xf numFmtId="49" fontId="20" fillId="4" borderId="12" xfId="0" applyNumberFormat="1" applyFont="1" applyFill="1" applyBorder="1" applyAlignment="1">
      <alignment horizontal="center"/>
    </xf>
    <xf numFmtId="0" fontId="20" fillId="4" borderId="10" xfId="0" applyNumberFormat="1" applyFont="1" applyFill="1" applyBorder="1" applyAlignment="1">
      <alignment horizontal="left"/>
    </xf>
    <xf numFmtId="0" fontId="20" fillId="4" borderId="11" xfId="0" applyNumberFormat="1" applyFont="1" applyFill="1" applyBorder="1" applyAlignment="1">
      <alignment horizontal="left"/>
    </xf>
    <xf numFmtId="49" fontId="20" fillId="4" borderId="13" xfId="0" applyNumberFormat="1" applyFont="1" applyFill="1" applyBorder="1" applyAlignment="1">
      <alignment horizontal="center"/>
    </xf>
    <xf numFmtId="49" fontId="20" fillId="4" borderId="14" xfId="0" applyNumberFormat="1" applyFont="1" applyFill="1" applyBorder="1" applyAlignment="1">
      <alignment horizontal="center"/>
    </xf>
    <xf numFmtId="49" fontId="20" fillId="4" borderId="21" xfId="0" applyNumberFormat="1" applyFont="1" applyFill="1" applyBorder="1" applyAlignment="1">
      <alignment horizontal="center"/>
    </xf>
    <xf numFmtId="49" fontId="13" fillId="4" borderId="22" xfId="0" applyNumberFormat="1" applyFont="1" applyFill="1" applyBorder="1" applyAlignment="1">
      <alignment horizontal="center"/>
    </xf>
    <xf numFmtId="49" fontId="13" fillId="4" borderId="14" xfId="0" applyNumberFormat="1" applyFont="1" applyFill="1" applyBorder="1" applyAlignment="1">
      <alignment horizontal="center"/>
    </xf>
    <xf numFmtId="49" fontId="13" fillId="4" borderId="21" xfId="0" applyNumberFormat="1" applyFont="1" applyFill="1" applyBorder="1" applyAlignment="1">
      <alignment horizontal="center"/>
    </xf>
    <xf numFmtId="49" fontId="20" fillId="4" borderId="22" xfId="0" applyNumberFormat="1" applyFont="1" applyFill="1" applyBorder="1" applyAlignment="1">
      <alignment horizontal="center"/>
    </xf>
    <xf numFmtId="4" fontId="20" fillId="4" borderId="22" xfId="0" applyNumberFormat="1" applyFont="1" applyFill="1" applyBorder="1" applyAlignment="1">
      <alignment horizontal="center"/>
    </xf>
    <xf numFmtId="4" fontId="20" fillId="4" borderId="14" xfId="0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left" wrapText="1" indent="1"/>
    </xf>
    <xf numFmtId="0" fontId="13" fillId="3" borderId="10" xfId="0" applyNumberFormat="1" applyFont="1" applyFill="1" applyBorder="1" applyAlignment="1">
      <alignment horizontal="left" wrapText="1" indent="2"/>
    </xf>
    <xf numFmtId="0" fontId="13" fillId="3" borderId="3" xfId="0" applyNumberFormat="1" applyFont="1" applyFill="1" applyBorder="1" applyAlignment="1">
      <alignment horizontal="left" vertical="top" wrapText="1" indent="3"/>
    </xf>
    <xf numFmtId="0" fontId="13" fillId="3" borderId="4" xfId="0" applyNumberFormat="1" applyFont="1" applyFill="1" applyBorder="1" applyAlignment="1">
      <alignment horizontal="left" vertical="top" wrapText="1" indent="3"/>
    </xf>
    <xf numFmtId="0" fontId="13" fillId="3" borderId="28" xfId="0" applyNumberFormat="1" applyFont="1" applyFill="1" applyBorder="1" applyAlignment="1">
      <alignment horizontal="left" vertical="top" wrapText="1" indent="3"/>
    </xf>
    <xf numFmtId="0" fontId="13" fillId="3" borderId="6" xfId="0" applyNumberFormat="1" applyFont="1" applyFill="1" applyBorder="1" applyAlignment="1">
      <alignment horizontal="left" wrapText="1" indent="3"/>
    </xf>
    <xf numFmtId="0" fontId="13" fillId="3" borderId="10" xfId="0" applyNumberFormat="1" applyFont="1" applyFill="1" applyBorder="1" applyAlignment="1">
      <alignment horizontal="left" wrapText="1" indent="3"/>
    </xf>
    <xf numFmtId="0" fontId="13" fillId="0" borderId="10" xfId="0" applyNumberFormat="1" applyFont="1" applyFill="1" applyBorder="1" applyAlignment="1">
      <alignment horizontal="left" wrapText="1" indent="3"/>
    </xf>
    <xf numFmtId="0" fontId="13" fillId="0" borderId="11" xfId="0" applyNumberFormat="1" applyFont="1" applyFill="1" applyBorder="1" applyAlignment="1">
      <alignment horizontal="left" indent="3"/>
    </xf>
    <xf numFmtId="0" fontId="13" fillId="0" borderId="10" xfId="0" applyNumberFormat="1" applyFont="1" applyFill="1" applyBorder="1" applyAlignment="1">
      <alignment horizontal="left" wrapText="1" indent="2"/>
    </xf>
    <xf numFmtId="0" fontId="13" fillId="0" borderId="11" xfId="0" applyNumberFormat="1" applyFont="1" applyFill="1" applyBorder="1" applyAlignment="1">
      <alignment horizontal="left" indent="2"/>
    </xf>
    <xf numFmtId="49" fontId="13" fillId="0" borderId="4" xfId="0" applyNumberFormat="1" applyFont="1" applyFill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left" vertical="top" wrapText="1" indent="3"/>
    </xf>
    <xf numFmtId="0" fontId="13" fillId="0" borderId="4" xfId="0" applyNumberFormat="1" applyFont="1" applyFill="1" applyBorder="1" applyAlignment="1">
      <alignment horizontal="left" vertical="top" wrapText="1" indent="3"/>
    </xf>
    <xf numFmtId="0" fontId="13" fillId="0" borderId="28" xfId="0" applyNumberFormat="1" applyFont="1" applyFill="1" applyBorder="1" applyAlignment="1">
      <alignment horizontal="left" vertical="top" wrapText="1" indent="3"/>
    </xf>
    <xf numFmtId="49" fontId="13" fillId="0" borderId="27" xfId="0" applyNumberFormat="1" applyFont="1" applyFill="1" applyBorder="1" applyAlignment="1">
      <alignment horizontal="center"/>
    </xf>
    <xf numFmtId="49" fontId="13" fillId="0" borderId="26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/>
    </xf>
    <xf numFmtId="4" fontId="13" fillId="0" borderId="4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/>
    </xf>
    <xf numFmtId="4" fontId="13" fillId="0" borderId="6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3" fillId="0" borderId="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0" fontId="13" fillId="0" borderId="28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23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 wrapText="1" indent="3"/>
    </xf>
    <xf numFmtId="0" fontId="13" fillId="0" borderId="10" xfId="0" applyNumberFormat="1" applyFont="1" applyFill="1" applyBorder="1" applyAlignment="1">
      <alignment horizontal="left" wrapText="1"/>
    </xf>
    <xf numFmtId="49" fontId="13" fillId="0" borderId="0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left" wrapText="1" indent="4"/>
    </xf>
    <xf numFmtId="0" fontId="13" fillId="0" borderId="4" xfId="0" applyNumberFormat="1" applyFont="1" applyFill="1" applyBorder="1" applyAlignment="1">
      <alignment horizontal="left" indent="4"/>
    </xf>
    <xf numFmtId="0" fontId="13" fillId="0" borderId="28" xfId="0" applyNumberFormat="1" applyFont="1" applyFill="1" applyBorder="1" applyAlignment="1">
      <alignment horizontal="left" indent="4"/>
    </xf>
    <xf numFmtId="0" fontId="13" fillId="0" borderId="6" xfId="0" applyNumberFormat="1" applyFont="1" applyFill="1" applyBorder="1" applyAlignment="1">
      <alignment horizontal="left" wrapText="1" indent="4"/>
    </xf>
    <xf numFmtId="0" fontId="13" fillId="0" borderId="1" xfId="0" applyNumberFormat="1" applyFont="1" applyFill="1" applyBorder="1" applyAlignment="1">
      <alignment horizontal="left" indent="4"/>
    </xf>
    <xf numFmtId="0" fontId="0" fillId="3" borderId="0" xfId="0" applyFill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34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left"/>
    </xf>
    <xf numFmtId="0" fontId="13" fillId="0" borderId="36" xfId="0" applyNumberFormat="1" applyFont="1" applyFill="1" applyBorder="1" applyAlignment="1">
      <alignment horizontal="center"/>
    </xf>
    <xf numFmtId="0" fontId="13" fillId="0" borderId="37" xfId="0" applyNumberFormat="1" applyFont="1" applyFill="1" applyBorder="1" applyAlignment="1">
      <alignment horizontal="center"/>
    </xf>
    <xf numFmtId="0" fontId="10" fillId="0" borderId="38" xfId="0" applyNumberFormat="1" applyFont="1" applyFill="1" applyBorder="1" applyAlignment="1">
      <alignment horizontal="center" vertical="top"/>
    </xf>
    <xf numFmtId="0" fontId="10" fillId="0" borderId="39" xfId="0" applyNumberFormat="1" applyFont="1" applyFill="1" applyBorder="1" applyAlignment="1">
      <alignment horizontal="center" vertical="top"/>
    </xf>
    <xf numFmtId="0" fontId="13" fillId="0" borderId="32" xfId="0" applyNumberFormat="1" applyFont="1" applyFill="1" applyBorder="1" applyAlignment="1">
      <alignment horizontal="center"/>
    </xf>
    <xf numFmtId="0" fontId="13" fillId="0" borderId="30" xfId="0" applyNumberFormat="1" applyFont="1" applyFill="1" applyBorder="1" applyAlignment="1">
      <alignment horizontal="center"/>
    </xf>
    <xf numFmtId="0" fontId="13" fillId="0" borderId="33" xfId="0" applyNumberFormat="1" applyFont="1" applyFill="1" applyBorder="1" applyAlignment="1">
      <alignment horizontal="center"/>
    </xf>
    <xf numFmtId="49" fontId="13" fillId="0" borderId="29" xfId="0" applyNumberFormat="1" applyFont="1" applyFill="1" applyBorder="1" applyAlignment="1">
      <alignment horizontal="center"/>
    </xf>
    <xf numFmtId="49" fontId="13" fillId="0" borderId="30" xfId="0" applyNumberFormat="1" applyFont="1" applyFill="1" applyBorder="1" applyAlignment="1">
      <alignment horizontal="center"/>
    </xf>
    <xf numFmtId="49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0" borderId="32" xfId="0" applyNumberFormat="1" applyFont="1" applyFill="1" applyBorder="1" applyAlignment="1">
      <alignment horizontal="center"/>
    </xf>
    <xf numFmtId="4" fontId="13" fillId="0" borderId="30" xfId="0" applyNumberFormat="1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2" fillId="10" borderId="12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20"/>
  <sheetViews>
    <sheetView tabSelected="1" view="pageBreakPreview" topLeftCell="A22" zoomScale="110" zoomScaleNormal="100" zoomScaleSheetLayoutView="100" workbookViewId="0">
      <selection activeCell="ES16" sqref="ES16:FE16"/>
    </sheetView>
  </sheetViews>
  <sheetFormatPr defaultColWidth="0.85546875" defaultRowHeight="29.25" customHeight="1" x14ac:dyDescent="0.2"/>
  <cols>
    <col min="1" max="18" width="0.85546875" style="24"/>
    <col min="19" max="19" width="0.85546875" style="24" customWidth="1"/>
    <col min="20" max="65" width="0.85546875" style="24"/>
    <col min="66" max="66" width="0.85546875" style="24" customWidth="1"/>
    <col min="67" max="69" width="0.85546875" style="24"/>
    <col min="70" max="70" width="0.85546875" style="24" customWidth="1"/>
    <col min="71" max="81" width="0.85546875" style="24"/>
    <col min="82" max="83" width="0.85546875" style="24" customWidth="1"/>
    <col min="84" max="121" width="0.85546875" style="24"/>
    <col min="122" max="122" width="3.140625" style="24" customWidth="1"/>
    <col min="123" max="166" width="0.85546875" style="24"/>
    <col min="167" max="167" width="4" style="24" bestFit="1" customWidth="1"/>
    <col min="168" max="168" width="3.140625" style="24" customWidth="1"/>
    <col min="169" max="169" width="4.140625" style="24" customWidth="1"/>
    <col min="170" max="173" width="0.85546875" style="24"/>
    <col min="174" max="174" width="4" style="24" bestFit="1" customWidth="1"/>
    <col min="175" max="177" width="0.85546875" style="24"/>
    <col min="178" max="178" width="3.85546875" style="24" customWidth="1"/>
    <col min="179" max="186" width="0.85546875" style="24"/>
    <col min="187" max="187" width="3.28515625" style="24" customWidth="1"/>
    <col min="188" max="16384" width="0.85546875" style="24"/>
  </cols>
  <sheetData>
    <row r="1" spans="1:161" s="19" customFormat="1" ht="11.2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213" t="s">
        <v>98</v>
      </c>
      <c r="DX1" s="213"/>
      <c r="DY1" s="213"/>
      <c r="DZ1" s="213"/>
      <c r="EA1" s="213"/>
      <c r="EB1" s="213"/>
      <c r="EC1" s="213"/>
      <c r="ED1" s="213"/>
      <c r="EE1" s="213"/>
      <c r="EF1" s="213"/>
      <c r="EG1" s="213"/>
      <c r="EH1" s="213"/>
      <c r="EI1" s="213"/>
      <c r="EJ1" s="213"/>
      <c r="EK1" s="213"/>
      <c r="EL1" s="213"/>
      <c r="EM1" s="213"/>
      <c r="EN1" s="213"/>
      <c r="EO1" s="213"/>
      <c r="EP1" s="213"/>
      <c r="EQ1" s="213"/>
      <c r="ER1" s="213"/>
      <c r="ES1" s="213"/>
      <c r="ET1" s="213"/>
      <c r="EU1" s="213"/>
      <c r="EV1" s="213"/>
      <c r="EW1" s="213"/>
      <c r="EX1" s="213"/>
      <c r="EY1" s="213"/>
      <c r="EZ1" s="213"/>
      <c r="FA1" s="213"/>
      <c r="FB1" s="213"/>
      <c r="FC1" s="213"/>
      <c r="FD1" s="213"/>
      <c r="FE1" s="213"/>
    </row>
    <row r="2" spans="1:161" s="19" customFormat="1" ht="29.2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214" t="s">
        <v>495</v>
      </c>
      <c r="DX2" s="215"/>
      <c r="DY2" s="215"/>
      <c r="DZ2" s="215"/>
      <c r="EA2" s="215"/>
      <c r="EB2" s="215"/>
      <c r="EC2" s="215"/>
      <c r="ED2" s="215"/>
      <c r="EE2" s="215"/>
      <c r="EF2" s="215"/>
      <c r="EG2" s="215"/>
      <c r="EH2" s="215"/>
      <c r="EI2" s="215"/>
      <c r="EJ2" s="215"/>
      <c r="EK2" s="215"/>
      <c r="EL2" s="215"/>
      <c r="EM2" s="215"/>
      <c r="EN2" s="215"/>
      <c r="EO2" s="215"/>
      <c r="EP2" s="215"/>
      <c r="EQ2" s="215"/>
      <c r="ER2" s="215"/>
      <c r="ES2" s="215"/>
      <c r="ET2" s="215"/>
      <c r="EU2" s="215"/>
      <c r="EV2" s="215"/>
      <c r="EW2" s="215"/>
      <c r="EX2" s="215"/>
      <c r="EY2" s="215"/>
      <c r="EZ2" s="215"/>
      <c r="FA2" s="215"/>
      <c r="FB2" s="215"/>
      <c r="FC2" s="215"/>
      <c r="FD2" s="215"/>
      <c r="FE2" s="215"/>
    </row>
    <row r="3" spans="1:161" s="21" customFormat="1" ht="11.2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16" t="s">
        <v>99</v>
      </c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</row>
    <row r="4" spans="1:161" s="21" customFormat="1" ht="11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17" t="s">
        <v>424</v>
      </c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</row>
    <row r="5" spans="1:161" s="21" customFormat="1" ht="11.2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18" t="s">
        <v>100</v>
      </c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</row>
    <row r="6" spans="1:161" s="19" customFormat="1" ht="11.2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2"/>
      <c r="EK6" s="22"/>
      <c r="EL6" s="220" t="s">
        <v>499</v>
      </c>
      <c r="EM6" s="220"/>
      <c r="EN6" s="220"/>
      <c r="EO6" s="220"/>
      <c r="EP6" s="220"/>
      <c r="EQ6" s="220"/>
      <c r="ER6" s="220"/>
      <c r="ES6" s="220"/>
      <c r="ET6" s="220"/>
      <c r="EU6" s="2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</row>
    <row r="7" spans="1:161" s="21" customFormat="1" ht="11.2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28" t="s">
        <v>101</v>
      </c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0"/>
      <c r="EK7" s="20"/>
      <c r="EL7" s="228" t="s">
        <v>102</v>
      </c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</row>
    <row r="8" spans="1:161" s="19" customFormat="1" ht="11.2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"/>
      <c r="EK8" s="22"/>
      <c r="EL8" s="230"/>
      <c r="EM8" s="230"/>
      <c r="EN8" s="230"/>
      <c r="EO8" s="230"/>
      <c r="EP8" s="230"/>
      <c r="EQ8" s="230"/>
      <c r="ER8" s="230"/>
      <c r="ES8" s="230"/>
      <c r="ET8" s="230"/>
      <c r="EU8" s="230"/>
      <c r="EV8" s="230"/>
      <c r="EW8" s="230"/>
      <c r="EX8" s="230"/>
      <c r="EY8" s="230"/>
      <c r="EZ8" s="230"/>
      <c r="FA8" s="230"/>
      <c r="FB8" s="230"/>
      <c r="FC8" s="230"/>
      <c r="FD8" s="230"/>
      <c r="FE8" s="230"/>
    </row>
    <row r="9" spans="1:161" s="21" customFormat="1" ht="11.2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0"/>
      <c r="EK9" s="20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</row>
    <row r="10" spans="1:161" s="19" customFormat="1" ht="11.2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224" t="s">
        <v>103</v>
      </c>
      <c r="DX10" s="224"/>
      <c r="DY10" s="222" t="s">
        <v>514</v>
      </c>
      <c r="DZ10" s="223"/>
      <c r="EA10" s="223"/>
      <c r="EB10" s="221" t="s">
        <v>103</v>
      </c>
      <c r="EC10" s="221"/>
      <c r="ED10" s="56"/>
      <c r="EE10" s="222" t="s">
        <v>513</v>
      </c>
      <c r="EF10" s="223"/>
      <c r="EG10" s="223"/>
      <c r="EH10" s="223"/>
      <c r="EI10" s="223"/>
      <c r="EJ10" s="223"/>
      <c r="EK10" s="223"/>
      <c r="EL10" s="223"/>
      <c r="EM10" s="223"/>
      <c r="EN10" s="223"/>
      <c r="EO10" s="223"/>
      <c r="EP10" s="223"/>
      <c r="EQ10" s="223"/>
      <c r="ER10" s="223"/>
      <c r="ES10" s="223"/>
      <c r="ET10" s="225">
        <v>20</v>
      </c>
      <c r="EU10" s="225"/>
      <c r="EV10" s="225"/>
      <c r="EW10" s="226" t="s">
        <v>423</v>
      </c>
      <c r="EX10" s="227"/>
      <c r="EY10" s="227"/>
      <c r="EZ10" s="56" t="s">
        <v>105</v>
      </c>
      <c r="FA10" s="56"/>
      <c r="FB10" s="56"/>
      <c r="FC10" s="56"/>
      <c r="FD10" s="56"/>
      <c r="FE10" s="56"/>
    </row>
    <row r="11" spans="1:161" s="23" customFormat="1" ht="11.2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</row>
    <row r="12" spans="1:161" s="23" customFormat="1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173" t="s">
        <v>502</v>
      </c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245" t="s">
        <v>106</v>
      </c>
      <c r="AZ13" s="245"/>
      <c r="BA13" s="245"/>
      <c r="BB13" s="245"/>
      <c r="BC13" s="245"/>
      <c r="BD13" s="245"/>
      <c r="BE13" s="245"/>
      <c r="BF13" s="226" t="s">
        <v>423</v>
      </c>
      <c r="BG13" s="227"/>
      <c r="BH13" s="227"/>
      <c r="BI13" s="245" t="s">
        <v>107</v>
      </c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26" t="s">
        <v>450</v>
      </c>
      <c r="CF13" s="227"/>
      <c r="CG13" s="227"/>
      <c r="CH13" s="245" t="s">
        <v>109</v>
      </c>
      <c r="CI13" s="245"/>
      <c r="CJ13" s="245"/>
      <c r="CK13" s="245"/>
      <c r="CL13" s="245"/>
      <c r="CM13" s="226" t="s">
        <v>468</v>
      </c>
      <c r="CN13" s="227"/>
      <c r="CO13" s="227"/>
      <c r="CP13" s="246" t="s">
        <v>111</v>
      </c>
      <c r="CQ13" s="246"/>
      <c r="CR13" s="246"/>
      <c r="CS13" s="246"/>
      <c r="CT13" s="246"/>
      <c r="CU13" s="246"/>
      <c r="CV13" s="246"/>
      <c r="CW13" s="246"/>
      <c r="CX13" s="246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235" t="s">
        <v>112</v>
      </c>
      <c r="ET13" s="236"/>
      <c r="EU13" s="236"/>
      <c r="EV13" s="236"/>
      <c r="EW13" s="236"/>
      <c r="EX13" s="236"/>
      <c r="EY13" s="236"/>
      <c r="EZ13" s="236"/>
      <c r="FA13" s="236"/>
      <c r="FB13" s="236"/>
      <c r="FC13" s="236"/>
      <c r="FD13" s="236"/>
      <c r="FE13" s="237"/>
    </row>
    <row r="14" spans="1:161" ht="11.2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238"/>
      <c r="ET14" s="239"/>
      <c r="EU14" s="239"/>
      <c r="EV14" s="239"/>
      <c r="EW14" s="239"/>
      <c r="EX14" s="239"/>
      <c r="EY14" s="239"/>
      <c r="EZ14" s="239"/>
      <c r="FA14" s="239"/>
      <c r="FB14" s="239"/>
      <c r="FC14" s="239"/>
      <c r="FD14" s="239"/>
      <c r="FE14" s="240"/>
    </row>
    <row r="15" spans="1:161" ht="11.2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241" t="s">
        <v>113</v>
      </c>
      <c r="BH15" s="241"/>
      <c r="BI15" s="241"/>
      <c r="BJ15" s="241"/>
      <c r="BK15" s="222" t="s">
        <v>514</v>
      </c>
      <c r="BL15" s="223"/>
      <c r="BM15" s="223"/>
      <c r="BN15" s="221" t="s">
        <v>103</v>
      </c>
      <c r="BO15" s="221"/>
      <c r="BP15" s="56"/>
      <c r="BQ15" s="222" t="s">
        <v>513</v>
      </c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41">
        <v>20</v>
      </c>
      <c r="CG15" s="241"/>
      <c r="CH15" s="241"/>
      <c r="CI15" s="226" t="s">
        <v>423</v>
      </c>
      <c r="CJ15" s="227"/>
      <c r="CK15" s="227"/>
      <c r="CL15" s="57" t="s">
        <v>114</v>
      </c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8" t="s">
        <v>115</v>
      </c>
      <c r="ER15" s="57"/>
      <c r="ES15" s="242" t="s">
        <v>515</v>
      </c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4"/>
    </row>
    <row r="16" spans="1:161" ht="11.25" customHeight="1" x14ac:dyDescent="0.2">
      <c r="A16" s="232" t="s">
        <v>116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8" t="s">
        <v>117</v>
      </c>
      <c r="ER16" s="57"/>
      <c r="ES16" s="181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3"/>
    </row>
    <row r="17" spans="1:195" ht="11.25" customHeight="1" x14ac:dyDescent="0.2">
      <c r="A17" s="57" t="s">
        <v>118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233" t="s">
        <v>119</v>
      </c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8" t="s">
        <v>120</v>
      </c>
      <c r="ER17" s="57"/>
      <c r="ES17" s="181" t="s">
        <v>431</v>
      </c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3"/>
    </row>
    <row r="18" spans="1:195" ht="11.2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8" t="s">
        <v>117</v>
      </c>
      <c r="ER18" s="57"/>
      <c r="ES18" s="181" t="s">
        <v>497</v>
      </c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3"/>
    </row>
    <row r="19" spans="1:195" ht="11.25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8" t="s">
        <v>121</v>
      </c>
      <c r="ER19" s="57"/>
      <c r="ES19" s="181" t="s">
        <v>498</v>
      </c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3"/>
    </row>
    <row r="20" spans="1:195" ht="13.5" customHeight="1" x14ac:dyDescent="0.25">
      <c r="A20" s="57" t="s">
        <v>122</v>
      </c>
      <c r="B20" s="57"/>
      <c r="C20" s="57"/>
      <c r="D20" s="57"/>
      <c r="E20" s="57"/>
      <c r="F20" s="57"/>
      <c r="G20" s="57"/>
      <c r="H20" s="57"/>
      <c r="I20" s="57"/>
      <c r="J20" s="57"/>
      <c r="K20" s="179" t="s">
        <v>496</v>
      </c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8" t="s">
        <v>123</v>
      </c>
      <c r="ER20" s="57"/>
      <c r="ES20" s="181" t="s">
        <v>124</v>
      </c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3"/>
    </row>
    <row r="21" spans="1:195" ht="11.25" customHeight="1" thickBot="1" x14ac:dyDescent="0.25">
      <c r="A21" s="57" t="s">
        <v>125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8" t="s">
        <v>126</v>
      </c>
      <c r="ER21" s="57"/>
      <c r="ES21" s="184" t="s">
        <v>432</v>
      </c>
      <c r="ET21" s="185"/>
      <c r="EU21" s="185"/>
      <c r="EV21" s="185"/>
      <c r="EW21" s="185"/>
      <c r="EX21" s="185"/>
      <c r="EY21" s="185"/>
      <c r="EZ21" s="185"/>
      <c r="FA21" s="185"/>
      <c r="FB21" s="185"/>
      <c r="FC21" s="185"/>
      <c r="FD21" s="185"/>
      <c r="FE21" s="186"/>
    </row>
    <row r="22" spans="1:195" ht="11.25" customHeight="1" x14ac:dyDescent="0.2">
      <c r="A22" s="187" t="s">
        <v>127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7"/>
      <c r="BA22" s="187"/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7"/>
      <c r="BO22" s="187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7"/>
      <c r="CF22" s="187"/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7"/>
      <c r="CW22" s="187"/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7"/>
      <c r="FB22" s="187"/>
      <c r="FC22" s="187"/>
      <c r="FD22" s="187"/>
      <c r="FE22" s="187"/>
    </row>
    <row r="23" spans="1:195" ht="11.25" customHeight="1" x14ac:dyDescent="0.2">
      <c r="A23" s="188" t="s">
        <v>8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9"/>
      <c r="BX23" s="194" t="s">
        <v>128</v>
      </c>
      <c r="BY23" s="195"/>
      <c r="BZ23" s="195"/>
      <c r="CA23" s="195"/>
      <c r="CB23" s="195"/>
      <c r="CC23" s="195"/>
      <c r="CD23" s="195"/>
      <c r="CE23" s="196"/>
      <c r="CF23" s="194" t="s">
        <v>129</v>
      </c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6"/>
      <c r="CS23" s="194" t="s">
        <v>130</v>
      </c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6"/>
      <c r="DF23" s="203" t="s">
        <v>131</v>
      </c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</row>
    <row r="24" spans="1:195" ht="11.25" customHeight="1" x14ac:dyDescent="0.2">
      <c r="A24" s="190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1"/>
      <c r="BX24" s="197"/>
      <c r="BY24" s="198"/>
      <c r="BZ24" s="198"/>
      <c r="CA24" s="198"/>
      <c r="CB24" s="198"/>
      <c r="CC24" s="198"/>
      <c r="CD24" s="198"/>
      <c r="CE24" s="199"/>
      <c r="CF24" s="197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9"/>
      <c r="CS24" s="197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9"/>
      <c r="DF24" s="205" t="s">
        <v>132</v>
      </c>
      <c r="DG24" s="206"/>
      <c r="DH24" s="206"/>
      <c r="DI24" s="206"/>
      <c r="DJ24" s="206"/>
      <c r="DK24" s="206"/>
      <c r="DL24" s="207" t="s">
        <v>423</v>
      </c>
      <c r="DM24" s="207"/>
      <c r="DN24" s="207"/>
      <c r="DO24" s="208" t="s">
        <v>105</v>
      </c>
      <c r="DP24" s="208"/>
      <c r="DQ24" s="208"/>
      <c r="DR24" s="209"/>
      <c r="DS24" s="205" t="s">
        <v>132</v>
      </c>
      <c r="DT24" s="206"/>
      <c r="DU24" s="206"/>
      <c r="DV24" s="206"/>
      <c r="DW24" s="206"/>
      <c r="DX24" s="206"/>
      <c r="DY24" s="207" t="s">
        <v>450</v>
      </c>
      <c r="DZ24" s="207"/>
      <c r="EA24" s="207"/>
      <c r="EB24" s="208" t="s">
        <v>105</v>
      </c>
      <c r="EC24" s="208"/>
      <c r="ED24" s="208"/>
      <c r="EE24" s="209"/>
      <c r="EF24" s="205" t="s">
        <v>132</v>
      </c>
      <c r="EG24" s="206"/>
      <c r="EH24" s="206"/>
      <c r="EI24" s="206"/>
      <c r="EJ24" s="206"/>
      <c r="EK24" s="206"/>
      <c r="EL24" s="207" t="s">
        <v>468</v>
      </c>
      <c r="EM24" s="207"/>
      <c r="EN24" s="207"/>
      <c r="EO24" s="208" t="s">
        <v>105</v>
      </c>
      <c r="EP24" s="208"/>
      <c r="EQ24" s="208"/>
      <c r="ER24" s="209"/>
      <c r="ES24" s="194" t="s">
        <v>133</v>
      </c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</row>
    <row r="25" spans="1:195" ht="37.5" customHeight="1" x14ac:dyDescent="0.2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192"/>
      <c r="BN25" s="192"/>
      <c r="BO25" s="192"/>
      <c r="BP25" s="192"/>
      <c r="BQ25" s="192"/>
      <c r="BR25" s="192"/>
      <c r="BS25" s="192"/>
      <c r="BT25" s="192"/>
      <c r="BU25" s="192"/>
      <c r="BV25" s="192"/>
      <c r="BW25" s="193"/>
      <c r="BX25" s="200"/>
      <c r="BY25" s="201"/>
      <c r="BZ25" s="201"/>
      <c r="CA25" s="201"/>
      <c r="CB25" s="201"/>
      <c r="CC25" s="201"/>
      <c r="CD25" s="201"/>
      <c r="CE25" s="202"/>
      <c r="CF25" s="200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2"/>
      <c r="CS25" s="200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2"/>
      <c r="DF25" s="210" t="s">
        <v>134</v>
      </c>
      <c r="DG25" s="211"/>
      <c r="DH25" s="211"/>
      <c r="DI25" s="211"/>
      <c r="DJ25" s="211"/>
      <c r="DK25" s="211"/>
      <c r="DL25" s="211"/>
      <c r="DM25" s="211"/>
      <c r="DN25" s="211"/>
      <c r="DO25" s="211"/>
      <c r="DP25" s="211"/>
      <c r="DQ25" s="211"/>
      <c r="DR25" s="212"/>
      <c r="DS25" s="210" t="s">
        <v>135</v>
      </c>
      <c r="DT25" s="211"/>
      <c r="DU25" s="211"/>
      <c r="DV25" s="211"/>
      <c r="DW25" s="211"/>
      <c r="DX25" s="211"/>
      <c r="DY25" s="211"/>
      <c r="DZ25" s="211"/>
      <c r="EA25" s="211"/>
      <c r="EB25" s="211"/>
      <c r="EC25" s="211"/>
      <c r="ED25" s="211"/>
      <c r="EE25" s="212"/>
      <c r="EF25" s="210" t="s">
        <v>136</v>
      </c>
      <c r="EG25" s="211"/>
      <c r="EH25" s="211"/>
      <c r="EI25" s="211"/>
      <c r="EJ25" s="211"/>
      <c r="EK25" s="211"/>
      <c r="EL25" s="211"/>
      <c r="EM25" s="211"/>
      <c r="EN25" s="211"/>
      <c r="EO25" s="211"/>
      <c r="EP25" s="211"/>
      <c r="EQ25" s="211"/>
      <c r="ER25" s="212"/>
      <c r="ES25" s="200"/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</row>
    <row r="26" spans="1:195" ht="11.25" customHeight="1" thickBot="1" x14ac:dyDescent="0.25">
      <c r="A26" s="261" t="s">
        <v>137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2"/>
      <c r="BX26" s="247" t="s">
        <v>138</v>
      </c>
      <c r="BY26" s="248"/>
      <c r="BZ26" s="248"/>
      <c r="CA26" s="248"/>
      <c r="CB26" s="248"/>
      <c r="CC26" s="248"/>
      <c r="CD26" s="248"/>
      <c r="CE26" s="249"/>
      <c r="CF26" s="247" t="s">
        <v>139</v>
      </c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9"/>
      <c r="CS26" s="247" t="s">
        <v>140</v>
      </c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9"/>
      <c r="DF26" s="247" t="s">
        <v>141</v>
      </c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9"/>
      <c r="DS26" s="247" t="s">
        <v>142</v>
      </c>
      <c r="DT26" s="248"/>
      <c r="DU26" s="248"/>
      <c r="DV26" s="248"/>
      <c r="DW26" s="248"/>
      <c r="DX26" s="248"/>
      <c r="DY26" s="248"/>
      <c r="DZ26" s="248"/>
      <c r="EA26" s="248"/>
      <c r="EB26" s="248"/>
      <c r="EC26" s="248"/>
      <c r="ED26" s="248"/>
      <c r="EE26" s="249"/>
      <c r="EF26" s="247" t="s">
        <v>143</v>
      </c>
      <c r="EG26" s="248"/>
      <c r="EH26" s="248"/>
      <c r="EI26" s="248"/>
      <c r="EJ26" s="248"/>
      <c r="EK26" s="248"/>
      <c r="EL26" s="248"/>
      <c r="EM26" s="248"/>
      <c r="EN26" s="248"/>
      <c r="EO26" s="248"/>
      <c r="EP26" s="248"/>
      <c r="EQ26" s="248"/>
      <c r="ER26" s="249"/>
      <c r="ES26" s="247" t="s">
        <v>144</v>
      </c>
      <c r="ET26" s="248"/>
      <c r="EU26" s="248"/>
      <c r="EV26" s="248"/>
      <c r="EW26" s="248"/>
      <c r="EX26" s="248"/>
      <c r="EY26" s="248"/>
      <c r="EZ26" s="248"/>
      <c r="FA26" s="248"/>
      <c r="FB26" s="248"/>
      <c r="FC26" s="248"/>
      <c r="FD26" s="248"/>
      <c r="FE26" s="248"/>
    </row>
    <row r="27" spans="1:195" ht="11.25" customHeight="1" x14ac:dyDescent="0.2">
      <c r="A27" s="250" t="s">
        <v>145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1" t="s">
        <v>146</v>
      </c>
      <c r="BY27" s="252"/>
      <c r="BZ27" s="252"/>
      <c r="CA27" s="252"/>
      <c r="CB27" s="252"/>
      <c r="CC27" s="252"/>
      <c r="CD27" s="252"/>
      <c r="CE27" s="253"/>
      <c r="CF27" s="254" t="s">
        <v>147</v>
      </c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3"/>
      <c r="CS27" s="254" t="s">
        <v>147</v>
      </c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3"/>
      <c r="DF27" s="255">
        <v>375051.07</v>
      </c>
      <c r="DG27" s="256"/>
      <c r="DH27" s="256"/>
      <c r="DI27" s="256"/>
      <c r="DJ27" s="256"/>
      <c r="DK27" s="256"/>
      <c r="DL27" s="256"/>
      <c r="DM27" s="256"/>
      <c r="DN27" s="256"/>
      <c r="DO27" s="256"/>
      <c r="DP27" s="256"/>
      <c r="DQ27" s="256"/>
      <c r="DR27" s="257"/>
      <c r="DS27" s="255"/>
      <c r="DT27" s="256"/>
      <c r="DU27" s="256"/>
      <c r="DV27" s="256"/>
      <c r="DW27" s="256"/>
      <c r="DX27" s="256"/>
      <c r="DY27" s="256"/>
      <c r="DZ27" s="256"/>
      <c r="EA27" s="256"/>
      <c r="EB27" s="256"/>
      <c r="EC27" s="256"/>
      <c r="ED27" s="256"/>
      <c r="EE27" s="257"/>
      <c r="EF27" s="255"/>
      <c r="EG27" s="256"/>
      <c r="EH27" s="256"/>
      <c r="EI27" s="256"/>
      <c r="EJ27" s="256"/>
      <c r="EK27" s="256"/>
      <c r="EL27" s="256"/>
      <c r="EM27" s="256"/>
      <c r="EN27" s="256"/>
      <c r="EO27" s="256"/>
      <c r="EP27" s="256"/>
      <c r="EQ27" s="256"/>
      <c r="ER27" s="257"/>
      <c r="ES27" s="258"/>
      <c r="ET27" s="259"/>
      <c r="EU27" s="259"/>
      <c r="EV27" s="259"/>
      <c r="EW27" s="259"/>
      <c r="EX27" s="259"/>
      <c r="EY27" s="259"/>
      <c r="EZ27" s="259"/>
      <c r="FA27" s="259"/>
      <c r="FB27" s="259"/>
      <c r="FC27" s="259"/>
      <c r="FD27" s="259"/>
      <c r="FE27" s="260"/>
    </row>
    <row r="28" spans="1:195" ht="11.25" customHeight="1" x14ac:dyDescent="0.2">
      <c r="A28" s="250" t="s">
        <v>148</v>
      </c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83" t="s">
        <v>149</v>
      </c>
      <c r="BY28" s="284"/>
      <c r="BZ28" s="284"/>
      <c r="CA28" s="284"/>
      <c r="CB28" s="284"/>
      <c r="CC28" s="284"/>
      <c r="CD28" s="284"/>
      <c r="CE28" s="285"/>
      <c r="CF28" s="286" t="s">
        <v>147</v>
      </c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5"/>
      <c r="CS28" s="286" t="s">
        <v>147</v>
      </c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5"/>
      <c r="DF28" s="263"/>
      <c r="DG28" s="264"/>
      <c r="DH28" s="264"/>
      <c r="DI28" s="264"/>
      <c r="DJ28" s="264"/>
      <c r="DK28" s="264"/>
      <c r="DL28" s="264"/>
      <c r="DM28" s="264"/>
      <c r="DN28" s="264"/>
      <c r="DO28" s="264"/>
      <c r="DP28" s="264"/>
      <c r="DQ28" s="264"/>
      <c r="DR28" s="265"/>
      <c r="DS28" s="263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5"/>
      <c r="EF28" s="263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5"/>
      <c r="ES28" s="266"/>
      <c r="ET28" s="267"/>
      <c r="EU28" s="267"/>
      <c r="EV28" s="267"/>
      <c r="EW28" s="267"/>
      <c r="EX28" s="267"/>
      <c r="EY28" s="267"/>
      <c r="EZ28" s="267"/>
      <c r="FA28" s="267"/>
      <c r="FB28" s="267"/>
      <c r="FC28" s="267"/>
      <c r="FD28" s="267"/>
      <c r="FE28" s="268"/>
    </row>
    <row r="29" spans="1:195" s="25" customFormat="1" ht="11.25" customHeight="1" x14ac:dyDescent="0.2">
      <c r="A29" s="269" t="s">
        <v>150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269"/>
      <c r="BD29" s="269"/>
      <c r="BE29" s="269"/>
      <c r="BF29" s="269"/>
      <c r="BG29" s="269"/>
      <c r="BH29" s="269"/>
      <c r="BI29" s="269"/>
      <c r="BJ29" s="269"/>
      <c r="BK29" s="269"/>
      <c r="BL29" s="269"/>
      <c r="BM29" s="269"/>
      <c r="BN29" s="269"/>
      <c r="BO29" s="269"/>
      <c r="BP29" s="269"/>
      <c r="BQ29" s="269"/>
      <c r="BR29" s="269"/>
      <c r="BS29" s="269"/>
      <c r="BT29" s="269"/>
      <c r="BU29" s="269"/>
      <c r="BV29" s="269"/>
      <c r="BW29" s="269"/>
      <c r="BX29" s="270" t="s">
        <v>151</v>
      </c>
      <c r="BY29" s="271"/>
      <c r="BZ29" s="271"/>
      <c r="CA29" s="271"/>
      <c r="CB29" s="271"/>
      <c r="CC29" s="271"/>
      <c r="CD29" s="271"/>
      <c r="CE29" s="272"/>
      <c r="CF29" s="273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2"/>
      <c r="CS29" s="274"/>
      <c r="CT29" s="275"/>
      <c r="CU29" s="275"/>
      <c r="CV29" s="275"/>
      <c r="CW29" s="275"/>
      <c r="CX29" s="275"/>
      <c r="CY29" s="275"/>
      <c r="CZ29" s="275"/>
      <c r="DA29" s="275"/>
      <c r="DB29" s="275"/>
      <c r="DC29" s="275"/>
      <c r="DD29" s="275"/>
      <c r="DE29" s="276"/>
      <c r="DF29" s="277">
        <f>DF30+DF33+DF38+DF41+DF46</f>
        <v>50597186.159999996</v>
      </c>
      <c r="DG29" s="278"/>
      <c r="DH29" s="278"/>
      <c r="DI29" s="278"/>
      <c r="DJ29" s="278"/>
      <c r="DK29" s="278"/>
      <c r="DL29" s="278"/>
      <c r="DM29" s="278"/>
      <c r="DN29" s="278"/>
      <c r="DO29" s="278"/>
      <c r="DP29" s="278"/>
      <c r="DQ29" s="278"/>
      <c r="DR29" s="279"/>
      <c r="DS29" s="277">
        <f>DS30+DS33+DS38+DS41+DS46</f>
        <v>45723957.590000004</v>
      </c>
      <c r="DT29" s="278"/>
      <c r="DU29" s="278"/>
      <c r="DV29" s="278"/>
      <c r="DW29" s="278"/>
      <c r="DX29" s="278"/>
      <c r="DY29" s="278"/>
      <c r="DZ29" s="278"/>
      <c r="EA29" s="278"/>
      <c r="EB29" s="278"/>
      <c r="EC29" s="278"/>
      <c r="ED29" s="278"/>
      <c r="EE29" s="279"/>
      <c r="EF29" s="277">
        <f>EF30+EF33+EF38+EF41+EF46</f>
        <v>45883849.68</v>
      </c>
      <c r="EG29" s="278"/>
      <c r="EH29" s="278"/>
      <c r="EI29" s="278"/>
      <c r="EJ29" s="278"/>
      <c r="EK29" s="278"/>
      <c r="EL29" s="278"/>
      <c r="EM29" s="278"/>
      <c r="EN29" s="278"/>
      <c r="EO29" s="278"/>
      <c r="EP29" s="278"/>
      <c r="EQ29" s="278"/>
      <c r="ER29" s="279"/>
      <c r="ES29" s="280"/>
      <c r="ET29" s="281"/>
      <c r="EU29" s="281"/>
      <c r="EV29" s="281"/>
      <c r="EW29" s="281"/>
      <c r="EX29" s="281"/>
      <c r="EY29" s="281"/>
      <c r="EZ29" s="281"/>
      <c r="FA29" s="281"/>
      <c r="FB29" s="281"/>
      <c r="FC29" s="281"/>
      <c r="FD29" s="281"/>
      <c r="FE29" s="282"/>
      <c r="FJ29" s="174">
        <f>DF27+DF29-DF57</f>
        <v>0</v>
      </c>
      <c r="FK29" s="175"/>
      <c r="FL29" s="175"/>
      <c r="FM29" s="175"/>
      <c r="FN29" s="175"/>
      <c r="FO29" s="175"/>
      <c r="FP29" s="175"/>
      <c r="FQ29" s="175"/>
      <c r="FR29" s="175"/>
      <c r="FS29" s="175"/>
      <c r="FT29" s="174">
        <f>DS29-DS57</f>
        <v>0</v>
      </c>
      <c r="FU29" s="175"/>
      <c r="FV29" s="175"/>
      <c r="FW29" s="175"/>
      <c r="FX29" s="175"/>
      <c r="FY29" s="175"/>
      <c r="FZ29" s="175"/>
      <c r="GA29" s="175"/>
      <c r="GB29" s="175"/>
      <c r="GC29" s="175"/>
      <c r="GD29" s="174">
        <f>EF29-EF57</f>
        <v>0</v>
      </c>
      <c r="GE29" s="175"/>
      <c r="GF29" s="175"/>
      <c r="GG29" s="175"/>
      <c r="GH29" s="175"/>
      <c r="GI29" s="175"/>
      <c r="GJ29" s="175"/>
      <c r="GK29" s="175"/>
      <c r="GL29" s="175"/>
      <c r="GM29" s="175"/>
    </row>
    <row r="30" spans="1:195" s="26" customFormat="1" ht="20.25" customHeight="1" x14ac:dyDescent="0.2">
      <c r="A30" s="296" t="s">
        <v>152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169" t="s">
        <v>153</v>
      </c>
      <c r="BY30" s="170"/>
      <c r="BZ30" s="170"/>
      <c r="CA30" s="170"/>
      <c r="CB30" s="170"/>
      <c r="CC30" s="170"/>
      <c r="CD30" s="170"/>
      <c r="CE30" s="171"/>
      <c r="CF30" s="172" t="s">
        <v>154</v>
      </c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1"/>
      <c r="CS30" s="172" t="s">
        <v>155</v>
      </c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1"/>
      <c r="DF30" s="164">
        <f>РАСШИФРОВКА!I167</f>
        <v>33600</v>
      </c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6"/>
      <c r="DS30" s="164">
        <f>РАСШИФРОВКА!J167</f>
        <v>0</v>
      </c>
      <c r="DT30" s="165"/>
      <c r="DU30" s="165"/>
      <c r="DV30" s="165"/>
      <c r="DW30" s="165"/>
      <c r="DX30" s="165"/>
      <c r="DY30" s="165"/>
      <c r="DZ30" s="165"/>
      <c r="EA30" s="165"/>
      <c r="EB30" s="165"/>
      <c r="EC30" s="165"/>
      <c r="ED30" s="165"/>
      <c r="EE30" s="166"/>
      <c r="EF30" s="164">
        <f>РАСШИФРОВКА!K167</f>
        <v>0</v>
      </c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  <c r="ER30" s="166"/>
      <c r="ES30" s="292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4"/>
    </row>
    <row r="31" spans="1:195" s="26" customFormat="1" ht="11.25" customHeight="1" x14ac:dyDescent="0.2">
      <c r="A31" s="295" t="s">
        <v>156</v>
      </c>
      <c r="B31" s="295"/>
      <c r="C31" s="295"/>
      <c r="D31" s="295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169" t="s">
        <v>157</v>
      </c>
      <c r="BY31" s="170"/>
      <c r="BZ31" s="170"/>
      <c r="CA31" s="170"/>
      <c r="CB31" s="170"/>
      <c r="CC31" s="170"/>
      <c r="CD31" s="170"/>
      <c r="CE31" s="171"/>
      <c r="CF31" s="172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1"/>
      <c r="CS31" s="172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1"/>
      <c r="DF31" s="164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6"/>
      <c r="DS31" s="164"/>
      <c r="DT31" s="165"/>
      <c r="DU31" s="165"/>
      <c r="DV31" s="165"/>
      <c r="DW31" s="165"/>
      <c r="DX31" s="165"/>
      <c r="DY31" s="165"/>
      <c r="DZ31" s="165"/>
      <c r="EA31" s="165"/>
      <c r="EB31" s="165"/>
      <c r="EC31" s="165"/>
      <c r="ED31" s="165"/>
      <c r="EE31" s="166"/>
      <c r="EF31" s="164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6"/>
      <c r="ES31" s="292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4"/>
    </row>
    <row r="32" spans="1:195" s="26" customFormat="1" ht="11.25" hidden="1" customHeight="1" x14ac:dyDescent="0.2">
      <c r="A32" s="287"/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8"/>
      <c r="BX32" s="169"/>
      <c r="BY32" s="170"/>
      <c r="BZ32" s="170"/>
      <c r="CA32" s="170"/>
      <c r="CB32" s="170"/>
      <c r="CC32" s="170"/>
      <c r="CD32" s="170"/>
      <c r="CE32" s="171"/>
      <c r="CF32" s="172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1"/>
      <c r="CS32" s="172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1"/>
      <c r="DF32" s="164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6"/>
      <c r="DS32" s="164"/>
      <c r="DT32" s="165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6"/>
      <c r="EF32" s="164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6"/>
      <c r="ES32" s="292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4"/>
    </row>
    <row r="33" spans="1:161" s="26" customFormat="1" ht="11.25" customHeight="1" x14ac:dyDescent="0.2">
      <c r="A33" s="289" t="s">
        <v>158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1"/>
      <c r="BX33" s="169" t="s">
        <v>159</v>
      </c>
      <c r="BY33" s="170"/>
      <c r="BZ33" s="170"/>
      <c r="CA33" s="170"/>
      <c r="CB33" s="170"/>
      <c r="CC33" s="170"/>
      <c r="CD33" s="170"/>
      <c r="CE33" s="171"/>
      <c r="CF33" s="172" t="s">
        <v>160</v>
      </c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1"/>
      <c r="CS33" s="172" t="s">
        <v>160</v>
      </c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1"/>
      <c r="DF33" s="164">
        <f>DF34+DF36+DF37</f>
        <v>46281274.219999999</v>
      </c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6"/>
      <c r="DS33" s="164">
        <f>DS34+DS36</f>
        <v>45315137.590000004</v>
      </c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6"/>
      <c r="EF33" s="164">
        <f>EF34+EF36</f>
        <v>45475029.68</v>
      </c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6"/>
      <c r="ES33" s="292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4"/>
    </row>
    <row r="34" spans="1:161" s="26" customFormat="1" ht="42.75" customHeight="1" thickBot="1" x14ac:dyDescent="0.25">
      <c r="A34" s="298" t="s">
        <v>161</v>
      </c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298"/>
      <c r="V34" s="298"/>
      <c r="W34" s="298"/>
      <c r="X34" s="298"/>
      <c r="Y34" s="298"/>
      <c r="Z34" s="298"/>
      <c r="AA34" s="298"/>
      <c r="AB34" s="298"/>
      <c r="AC34" s="298"/>
      <c r="AD34" s="298"/>
      <c r="AE34" s="298"/>
      <c r="AF34" s="298"/>
      <c r="AG34" s="298"/>
      <c r="AH34" s="298"/>
      <c r="AI34" s="298"/>
      <c r="AJ34" s="298"/>
      <c r="AK34" s="298"/>
      <c r="AL34" s="298"/>
      <c r="AM34" s="298"/>
      <c r="AN34" s="298"/>
      <c r="AO34" s="298"/>
      <c r="AP34" s="298"/>
      <c r="AQ34" s="298"/>
      <c r="AR34" s="298"/>
      <c r="AS34" s="298"/>
      <c r="AT34" s="298"/>
      <c r="AU34" s="298"/>
      <c r="AV34" s="298"/>
      <c r="AW34" s="298"/>
      <c r="AX34" s="298"/>
      <c r="AY34" s="298"/>
      <c r="AZ34" s="298"/>
      <c r="BA34" s="298"/>
      <c r="BB34" s="298"/>
      <c r="BC34" s="298"/>
      <c r="BD34" s="298"/>
      <c r="BE34" s="298"/>
      <c r="BF34" s="298"/>
      <c r="BG34" s="298"/>
      <c r="BH34" s="298"/>
      <c r="BI34" s="298"/>
      <c r="BJ34" s="298"/>
      <c r="BK34" s="298"/>
      <c r="BL34" s="298"/>
      <c r="BM34" s="298"/>
      <c r="BN34" s="298"/>
      <c r="BO34" s="298"/>
      <c r="BP34" s="298"/>
      <c r="BQ34" s="298"/>
      <c r="BR34" s="298"/>
      <c r="BS34" s="298"/>
      <c r="BT34" s="298"/>
      <c r="BU34" s="298"/>
      <c r="BV34" s="298"/>
      <c r="BW34" s="299"/>
      <c r="BX34" s="300" t="s">
        <v>162</v>
      </c>
      <c r="BY34" s="301"/>
      <c r="BZ34" s="301"/>
      <c r="CA34" s="301"/>
      <c r="CB34" s="301"/>
      <c r="CC34" s="301"/>
      <c r="CD34" s="301"/>
      <c r="CE34" s="302"/>
      <c r="CF34" s="303" t="s">
        <v>160</v>
      </c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  <c r="CR34" s="302"/>
      <c r="CS34" s="303" t="s">
        <v>163</v>
      </c>
      <c r="CT34" s="301"/>
      <c r="CU34" s="301"/>
      <c r="CV34" s="301"/>
      <c r="CW34" s="301"/>
      <c r="CX34" s="301"/>
      <c r="CY34" s="301"/>
      <c r="CZ34" s="301"/>
      <c r="DA34" s="301"/>
      <c r="DB34" s="301"/>
      <c r="DC34" s="301"/>
      <c r="DD34" s="301"/>
      <c r="DE34" s="302"/>
      <c r="DF34" s="304">
        <f>РАСШИФРОВКА!I159+РАСШИФРОВКА!I160</f>
        <v>38752035.18</v>
      </c>
      <c r="DG34" s="305"/>
      <c r="DH34" s="305"/>
      <c r="DI34" s="305"/>
      <c r="DJ34" s="305"/>
      <c r="DK34" s="305"/>
      <c r="DL34" s="305"/>
      <c r="DM34" s="305"/>
      <c r="DN34" s="305"/>
      <c r="DO34" s="305"/>
      <c r="DP34" s="305"/>
      <c r="DQ34" s="305"/>
      <c r="DR34" s="306"/>
      <c r="DS34" s="304">
        <f>РАСШИФРОВКА!J159+РАСШИФРОВКА!J160</f>
        <v>38592785.590000004</v>
      </c>
      <c r="DT34" s="305"/>
      <c r="DU34" s="305"/>
      <c r="DV34" s="305"/>
      <c r="DW34" s="305"/>
      <c r="DX34" s="305"/>
      <c r="DY34" s="305"/>
      <c r="DZ34" s="305"/>
      <c r="EA34" s="305"/>
      <c r="EB34" s="305"/>
      <c r="EC34" s="305"/>
      <c r="ED34" s="305"/>
      <c r="EE34" s="306"/>
      <c r="EF34" s="304">
        <f>РАСШИФРОВКА!K159+РАСШИФРОВКА!K160</f>
        <v>38752677.68</v>
      </c>
      <c r="EG34" s="305"/>
      <c r="EH34" s="305"/>
      <c r="EI34" s="305"/>
      <c r="EJ34" s="305"/>
      <c r="EK34" s="305"/>
      <c r="EL34" s="305"/>
      <c r="EM34" s="305"/>
      <c r="EN34" s="305"/>
      <c r="EO34" s="305"/>
      <c r="EP34" s="305"/>
      <c r="EQ34" s="305"/>
      <c r="ER34" s="306"/>
      <c r="ES34" s="307"/>
      <c r="ET34" s="308"/>
      <c r="EU34" s="308"/>
      <c r="EV34" s="308"/>
      <c r="EW34" s="308"/>
      <c r="EX34" s="308"/>
      <c r="EY34" s="308"/>
      <c r="EZ34" s="308"/>
      <c r="FA34" s="308"/>
      <c r="FB34" s="308"/>
      <c r="FC34" s="308"/>
      <c r="FD34" s="308"/>
      <c r="FE34" s="309"/>
    </row>
    <row r="35" spans="1:161" s="26" customFormat="1" ht="21" customHeight="1" x14ac:dyDescent="0.2">
      <c r="A35" s="310" t="s">
        <v>164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1"/>
      <c r="AN35" s="311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  <c r="BM35" s="311"/>
      <c r="BN35" s="311"/>
      <c r="BO35" s="311"/>
      <c r="BP35" s="311"/>
      <c r="BQ35" s="311"/>
      <c r="BR35" s="311"/>
      <c r="BS35" s="311"/>
      <c r="BT35" s="311"/>
      <c r="BU35" s="311"/>
      <c r="BV35" s="311"/>
      <c r="BW35" s="312"/>
      <c r="BX35" s="313" t="s">
        <v>165</v>
      </c>
      <c r="BY35" s="314"/>
      <c r="BZ35" s="314"/>
      <c r="CA35" s="314"/>
      <c r="CB35" s="314"/>
      <c r="CC35" s="314"/>
      <c r="CD35" s="314"/>
      <c r="CE35" s="315"/>
      <c r="CF35" s="316" t="s">
        <v>160</v>
      </c>
      <c r="CG35" s="314"/>
      <c r="CH35" s="314"/>
      <c r="CI35" s="314"/>
      <c r="CJ35" s="314"/>
      <c r="CK35" s="314"/>
      <c r="CL35" s="314"/>
      <c r="CM35" s="314"/>
      <c r="CN35" s="314"/>
      <c r="CO35" s="314"/>
      <c r="CP35" s="314"/>
      <c r="CQ35" s="314"/>
      <c r="CR35" s="315"/>
      <c r="CS35" s="316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5"/>
      <c r="DF35" s="317"/>
      <c r="DG35" s="318"/>
      <c r="DH35" s="318"/>
      <c r="DI35" s="318"/>
      <c r="DJ35" s="318"/>
      <c r="DK35" s="318"/>
      <c r="DL35" s="318"/>
      <c r="DM35" s="318"/>
      <c r="DN35" s="318"/>
      <c r="DO35" s="318"/>
      <c r="DP35" s="318"/>
      <c r="DQ35" s="318"/>
      <c r="DR35" s="319"/>
      <c r="DS35" s="317"/>
      <c r="DT35" s="318"/>
      <c r="DU35" s="318"/>
      <c r="DV35" s="318"/>
      <c r="DW35" s="318"/>
      <c r="DX35" s="318"/>
      <c r="DY35" s="318"/>
      <c r="DZ35" s="318"/>
      <c r="EA35" s="318"/>
      <c r="EB35" s="318"/>
      <c r="EC35" s="318"/>
      <c r="ED35" s="318"/>
      <c r="EE35" s="319"/>
      <c r="EF35" s="317"/>
      <c r="EG35" s="318"/>
      <c r="EH35" s="318"/>
      <c r="EI35" s="318"/>
      <c r="EJ35" s="318"/>
      <c r="EK35" s="318"/>
      <c r="EL35" s="318"/>
      <c r="EM35" s="318"/>
      <c r="EN35" s="318"/>
      <c r="EO35" s="318"/>
      <c r="EP35" s="318"/>
      <c r="EQ35" s="318"/>
      <c r="ER35" s="319"/>
      <c r="ES35" s="320"/>
      <c r="ET35" s="321"/>
      <c r="EU35" s="321"/>
      <c r="EV35" s="321"/>
      <c r="EW35" s="321"/>
      <c r="EX35" s="321"/>
      <c r="EY35" s="321"/>
      <c r="EZ35" s="321"/>
      <c r="FA35" s="321"/>
      <c r="FB35" s="321"/>
      <c r="FC35" s="321"/>
      <c r="FD35" s="321"/>
      <c r="FE35" s="322"/>
    </row>
    <row r="36" spans="1:161" s="26" customFormat="1" ht="24.75" customHeight="1" x14ac:dyDescent="0.2">
      <c r="A36" s="323" t="s">
        <v>166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323"/>
      <c r="AZ36" s="323"/>
      <c r="BA36" s="323"/>
      <c r="BB36" s="323"/>
      <c r="BC36" s="323"/>
      <c r="BD36" s="323"/>
      <c r="BE36" s="323"/>
      <c r="BF36" s="323"/>
      <c r="BG36" s="323"/>
      <c r="BH36" s="323"/>
      <c r="BI36" s="323"/>
      <c r="BJ36" s="323"/>
      <c r="BK36" s="323"/>
      <c r="BL36" s="323"/>
      <c r="BM36" s="323"/>
      <c r="BN36" s="323"/>
      <c r="BO36" s="323"/>
      <c r="BP36" s="323"/>
      <c r="BQ36" s="323"/>
      <c r="BR36" s="323"/>
      <c r="BS36" s="323"/>
      <c r="BT36" s="323"/>
      <c r="BU36" s="323"/>
      <c r="BV36" s="323"/>
      <c r="BW36" s="323"/>
      <c r="BX36" s="169" t="s">
        <v>167</v>
      </c>
      <c r="BY36" s="170"/>
      <c r="BZ36" s="170"/>
      <c r="CA36" s="170"/>
      <c r="CB36" s="170"/>
      <c r="CC36" s="170"/>
      <c r="CD36" s="170"/>
      <c r="CE36" s="171"/>
      <c r="CF36" s="172" t="s">
        <v>160</v>
      </c>
      <c r="CG36" s="170"/>
      <c r="CH36" s="170"/>
      <c r="CI36" s="170"/>
      <c r="CJ36" s="170"/>
      <c r="CK36" s="170"/>
      <c r="CL36" s="170"/>
      <c r="CM36" s="170"/>
      <c r="CN36" s="170"/>
      <c r="CO36" s="170"/>
      <c r="CP36" s="170"/>
      <c r="CQ36" s="170"/>
      <c r="CR36" s="171"/>
      <c r="CS36" s="172" t="s">
        <v>163</v>
      </c>
      <c r="CT36" s="170"/>
      <c r="CU36" s="170"/>
      <c r="CV36" s="170"/>
      <c r="CW36" s="170"/>
      <c r="CX36" s="170"/>
      <c r="CY36" s="170"/>
      <c r="CZ36" s="170"/>
      <c r="DA36" s="170"/>
      <c r="DB36" s="170"/>
      <c r="DC36" s="170"/>
      <c r="DD36" s="170"/>
      <c r="DE36" s="171"/>
      <c r="DF36" s="164">
        <f>РАСШИФРОВКА!I164+РАСШИФРОВКА!I165</f>
        <v>7528688</v>
      </c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6"/>
      <c r="DS36" s="164">
        <f>РАСШИФРОВКА!J164+РАСШИФРОВКА!J165</f>
        <v>6722352</v>
      </c>
      <c r="DT36" s="165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6"/>
      <c r="EF36" s="164">
        <f>РАСШИФРОВКА!K164+РАСШИФРОВКА!K165</f>
        <v>6722352</v>
      </c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6"/>
      <c r="ES36" s="292"/>
      <c r="ET36" s="293"/>
      <c r="EU36" s="293"/>
      <c r="EV36" s="293"/>
      <c r="EW36" s="293"/>
      <c r="EX36" s="293"/>
      <c r="EY36" s="293"/>
      <c r="EZ36" s="293"/>
      <c r="FA36" s="293"/>
      <c r="FB36" s="293"/>
      <c r="FC36" s="293"/>
      <c r="FD36" s="293"/>
      <c r="FE36" s="294"/>
    </row>
    <row r="37" spans="1:161" s="26" customFormat="1" ht="24.75" customHeight="1" x14ac:dyDescent="0.2">
      <c r="A37" s="323" t="s">
        <v>436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23"/>
      <c r="BT37" s="323"/>
      <c r="BU37" s="323"/>
      <c r="BV37" s="323"/>
      <c r="BW37" s="323"/>
      <c r="BX37" s="169" t="s">
        <v>437</v>
      </c>
      <c r="BY37" s="170"/>
      <c r="BZ37" s="170"/>
      <c r="CA37" s="170"/>
      <c r="CB37" s="170"/>
      <c r="CC37" s="170"/>
      <c r="CD37" s="170"/>
      <c r="CE37" s="171"/>
      <c r="CF37" s="172" t="s">
        <v>160</v>
      </c>
      <c r="CG37" s="170"/>
      <c r="CH37" s="170"/>
      <c r="CI37" s="170"/>
      <c r="CJ37" s="170"/>
      <c r="CK37" s="170"/>
      <c r="CL37" s="170"/>
      <c r="CM37" s="170"/>
      <c r="CN37" s="170"/>
      <c r="CO37" s="170"/>
      <c r="CP37" s="170"/>
      <c r="CQ37" s="170"/>
      <c r="CR37" s="171"/>
      <c r="CS37" s="172" t="s">
        <v>438</v>
      </c>
      <c r="CT37" s="170"/>
      <c r="CU37" s="170"/>
      <c r="CV37" s="170"/>
      <c r="CW37" s="170"/>
      <c r="CX37" s="170"/>
      <c r="CY37" s="170"/>
      <c r="CZ37" s="170"/>
      <c r="DA37" s="170"/>
      <c r="DB37" s="170"/>
      <c r="DC37" s="170"/>
      <c r="DD37" s="170"/>
      <c r="DE37" s="171"/>
      <c r="DF37" s="164">
        <f>РАСШИФРОВКА!I168</f>
        <v>551.04</v>
      </c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6"/>
      <c r="DS37" s="164"/>
      <c r="DT37" s="165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6"/>
      <c r="EF37" s="164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  <c r="ER37" s="166"/>
      <c r="ES37" s="65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7"/>
    </row>
    <row r="38" spans="1:161" s="26" customFormat="1" ht="11.25" customHeight="1" x14ac:dyDescent="0.2">
      <c r="A38" s="289" t="s">
        <v>168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  <c r="AV38" s="290"/>
      <c r="AW38" s="290"/>
      <c r="AX38" s="290"/>
      <c r="AY38" s="290"/>
      <c r="AZ38" s="290"/>
      <c r="BA38" s="290"/>
      <c r="BB38" s="290"/>
      <c r="BC38" s="290"/>
      <c r="BD38" s="290"/>
      <c r="BE38" s="290"/>
      <c r="BF38" s="290"/>
      <c r="BG38" s="290"/>
      <c r="BH38" s="290"/>
      <c r="BI38" s="290"/>
      <c r="BJ38" s="290"/>
      <c r="BK38" s="290"/>
      <c r="BL38" s="290"/>
      <c r="BM38" s="290"/>
      <c r="BN38" s="290"/>
      <c r="BO38" s="290"/>
      <c r="BP38" s="290"/>
      <c r="BQ38" s="290"/>
      <c r="BR38" s="290"/>
      <c r="BS38" s="290"/>
      <c r="BT38" s="290"/>
      <c r="BU38" s="290"/>
      <c r="BV38" s="290"/>
      <c r="BW38" s="291"/>
      <c r="BX38" s="169" t="s">
        <v>169</v>
      </c>
      <c r="BY38" s="170"/>
      <c r="BZ38" s="170"/>
      <c r="CA38" s="170"/>
      <c r="CB38" s="170"/>
      <c r="CC38" s="170"/>
      <c r="CD38" s="170"/>
      <c r="CE38" s="171"/>
      <c r="CF38" s="172" t="s">
        <v>170</v>
      </c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1"/>
      <c r="CS38" s="172" t="s">
        <v>171</v>
      </c>
      <c r="CT38" s="170"/>
      <c r="CU38" s="170"/>
      <c r="CV38" s="170"/>
      <c r="CW38" s="170"/>
      <c r="CX38" s="170"/>
      <c r="CY38" s="170"/>
      <c r="CZ38" s="170"/>
      <c r="DA38" s="170"/>
      <c r="DB38" s="170"/>
      <c r="DC38" s="170"/>
      <c r="DD38" s="170"/>
      <c r="DE38" s="171"/>
      <c r="DF38" s="164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6"/>
      <c r="DS38" s="164"/>
      <c r="DT38" s="165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6"/>
      <c r="EF38" s="164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  <c r="ER38" s="166"/>
      <c r="ES38" s="292"/>
      <c r="ET38" s="293"/>
      <c r="EU38" s="293"/>
      <c r="EV38" s="293"/>
      <c r="EW38" s="293"/>
      <c r="EX38" s="293"/>
      <c r="EY38" s="293"/>
      <c r="EZ38" s="293"/>
      <c r="FA38" s="293"/>
      <c r="FB38" s="293"/>
      <c r="FC38" s="293"/>
      <c r="FD38" s="293"/>
      <c r="FE38" s="294"/>
    </row>
    <row r="39" spans="1:161" s="26" customFormat="1" ht="11.25" customHeight="1" x14ac:dyDescent="0.2">
      <c r="A39" s="295" t="s">
        <v>156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330" t="s">
        <v>172</v>
      </c>
      <c r="BY39" s="331"/>
      <c r="BZ39" s="331"/>
      <c r="CA39" s="331"/>
      <c r="CB39" s="331"/>
      <c r="CC39" s="331"/>
      <c r="CD39" s="331"/>
      <c r="CE39" s="332"/>
      <c r="CF39" s="333" t="s">
        <v>170</v>
      </c>
      <c r="CG39" s="331"/>
      <c r="CH39" s="331"/>
      <c r="CI39" s="331"/>
      <c r="CJ39" s="331"/>
      <c r="CK39" s="331"/>
      <c r="CL39" s="331"/>
      <c r="CM39" s="331"/>
      <c r="CN39" s="331"/>
      <c r="CO39" s="331"/>
      <c r="CP39" s="331"/>
      <c r="CQ39" s="331"/>
      <c r="CR39" s="332"/>
      <c r="CS39" s="333"/>
      <c r="CT39" s="331"/>
      <c r="CU39" s="331"/>
      <c r="CV39" s="331"/>
      <c r="CW39" s="331"/>
      <c r="CX39" s="331"/>
      <c r="CY39" s="331"/>
      <c r="CZ39" s="331"/>
      <c r="DA39" s="331"/>
      <c r="DB39" s="331"/>
      <c r="DC39" s="331"/>
      <c r="DD39" s="331"/>
      <c r="DE39" s="332"/>
      <c r="DF39" s="324"/>
      <c r="DG39" s="325"/>
      <c r="DH39" s="325"/>
      <c r="DI39" s="325"/>
      <c r="DJ39" s="325"/>
      <c r="DK39" s="325"/>
      <c r="DL39" s="325"/>
      <c r="DM39" s="325"/>
      <c r="DN39" s="325"/>
      <c r="DO39" s="325"/>
      <c r="DP39" s="325"/>
      <c r="DQ39" s="325"/>
      <c r="DR39" s="326"/>
      <c r="DS39" s="324"/>
      <c r="DT39" s="325"/>
      <c r="DU39" s="325"/>
      <c r="DV39" s="325"/>
      <c r="DW39" s="325"/>
      <c r="DX39" s="325"/>
      <c r="DY39" s="325"/>
      <c r="DZ39" s="325"/>
      <c r="EA39" s="325"/>
      <c r="EB39" s="325"/>
      <c r="EC39" s="325"/>
      <c r="ED39" s="325"/>
      <c r="EE39" s="326"/>
      <c r="EF39" s="324"/>
      <c r="EG39" s="325"/>
      <c r="EH39" s="325"/>
      <c r="EI39" s="325"/>
      <c r="EJ39" s="325"/>
      <c r="EK39" s="325"/>
      <c r="EL39" s="325"/>
      <c r="EM39" s="325"/>
      <c r="EN39" s="325"/>
      <c r="EO39" s="325"/>
      <c r="EP39" s="325"/>
      <c r="EQ39" s="325"/>
      <c r="ER39" s="326"/>
      <c r="ES39" s="327"/>
      <c r="ET39" s="328"/>
      <c r="EU39" s="328"/>
      <c r="EV39" s="328"/>
      <c r="EW39" s="328"/>
      <c r="EX39" s="328"/>
      <c r="EY39" s="328"/>
      <c r="EZ39" s="328"/>
      <c r="FA39" s="328"/>
      <c r="FB39" s="328"/>
      <c r="FC39" s="328"/>
      <c r="FD39" s="328"/>
      <c r="FE39" s="329"/>
    </row>
    <row r="40" spans="1:161" s="26" customFormat="1" ht="11.25" hidden="1" customHeight="1" x14ac:dyDescent="0.2">
      <c r="A40" s="287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287"/>
      <c r="BT40" s="287"/>
      <c r="BU40" s="287"/>
      <c r="BV40" s="287"/>
      <c r="BW40" s="288"/>
      <c r="BX40" s="313"/>
      <c r="BY40" s="314"/>
      <c r="BZ40" s="314"/>
      <c r="CA40" s="314"/>
      <c r="CB40" s="314"/>
      <c r="CC40" s="314"/>
      <c r="CD40" s="314"/>
      <c r="CE40" s="315"/>
      <c r="CF40" s="316"/>
      <c r="CG40" s="314"/>
      <c r="CH40" s="314"/>
      <c r="CI40" s="314"/>
      <c r="CJ40" s="314"/>
      <c r="CK40" s="314"/>
      <c r="CL40" s="314"/>
      <c r="CM40" s="314"/>
      <c r="CN40" s="314"/>
      <c r="CO40" s="314"/>
      <c r="CP40" s="314"/>
      <c r="CQ40" s="314"/>
      <c r="CR40" s="315"/>
      <c r="CS40" s="316"/>
      <c r="CT40" s="314"/>
      <c r="CU40" s="314"/>
      <c r="CV40" s="314"/>
      <c r="CW40" s="314"/>
      <c r="CX40" s="314"/>
      <c r="CY40" s="314"/>
      <c r="CZ40" s="314"/>
      <c r="DA40" s="314"/>
      <c r="DB40" s="314"/>
      <c r="DC40" s="314"/>
      <c r="DD40" s="314"/>
      <c r="DE40" s="315"/>
      <c r="DF40" s="317"/>
      <c r="DG40" s="318"/>
      <c r="DH40" s="318"/>
      <c r="DI40" s="318"/>
      <c r="DJ40" s="318"/>
      <c r="DK40" s="318"/>
      <c r="DL40" s="318"/>
      <c r="DM40" s="318"/>
      <c r="DN40" s="318"/>
      <c r="DO40" s="318"/>
      <c r="DP40" s="318"/>
      <c r="DQ40" s="318"/>
      <c r="DR40" s="319"/>
      <c r="DS40" s="317"/>
      <c r="DT40" s="318"/>
      <c r="DU40" s="318"/>
      <c r="DV40" s="318"/>
      <c r="DW40" s="318"/>
      <c r="DX40" s="318"/>
      <c r="DY40" s="318"/>
      <c r="DZ40" s="318"/>
      <c r="EA40" s="318"/>
      <c r="EB40" s="318"/>
      <c r="EC40" s="318"/>
      <c r="ED40" s="318"/>
      <c r="EE40" s="319"/>
      <c r="EF40" s="317"/>
      <c r="EG40" s="318"/>
      <c r="EH40" s="318"/>
      <c r="EI40" s="318"/>
      <c r="EJ40" s="318"/>
      <c r="EK40" s="318"/>
      <c r="EL40" s="318"/>
      <c r="EM40" s="318"/>
      <c r="EN40" s="318"/>
      <c r="EO40" s="318"/>
      <c r="EP40" s="318"/>
      <c r="EQ40" s="318"/>
      <c r="ER40" s="319"/>
      <c r="ES40" s="320"/>
      <c r="ET40" s="321"/>
      <c r="EU40" s="321"/>
      <c r="EV40" s="321"/>
      <c r="EW40" s="321"/>
      <c r="EX40" s="321"/>
      <c r="EY40" s="321"/>
      <c r="EZ40" s="321"/>
      <c r="FA40" s="321"/>
      <c r="FB40" s="321"/>
      <c r="FC40" s="321"/>
      <c r="FD40" s="321"/>
      <c r="FE40" s="322"/>
    </row>
    <row r="41" spans="1:161" s="26" customFormat="1" ht="11.25" customHeight="1" x14ac:dyDescent="0.2">
      <c r="A41" s="289" t="s">
        <v>173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1"/>
      <c r="BX41" s="169" t="s">
        <v>174</v>
      </c>
      <c r="BY41" s="170"/>
      <c r="BZ41" s="170"/>
      <c r="CA41" s="170"/>
      <c r="CB41" s="170"/>
      <c r="CC41" s="170"/>
      <c r="CD41" s="170"/>
      <c r="CE41" s="171"/>
      <c r="CF41" s="172" t="s">
        <v>175</v>
      </c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1"/>
      <c r="CS41" s="172" t="s">
        <v>175</v>
      </c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1"/>
      <c r="DF41" s="164">
        <f>DF42+DF44+DF45</f>
        <v>4282311.9399999995</v>
      </c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6"/>
      <c r="DS41" s="164">
        <f>DS42+DS44+DS45</f>
        <v>408820</v>
      </c>
      <c r="DT41" s="165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6"/>
      <c r="EF41" s="164">
        <f>EF42+EF44+EF45</f>
        <v>408820</v>
      </c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  <c r="ER41" s="166"/>
      <c r="ES41" s="292"/>
      <c r="ET41" s="293"/>
      <c r="EU41" s="293"/>
      <c r="EV41" s="293"/>
      <c r="EW41" s="293"/>
      <c r="EX41" s="293"/>
      <c r="EY41" s="293"/>
      <c r="EZ41" s="293"/>
      <c r="FA41" s="293"/>
      <c r="FB41" s="293"/>
      <c r="FC41" s="293"/>
      <c r="FD41" s="293"/>
      <c r="FE41" s="294"/>
    </row>
    <row r="42" spans="1:161" s="26" customFormat="1" ht="11.25" customHeight="1" x14ac:dyDescent="0.2">
      <c r="A42" s="334" t="s">
        <v>156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  <c r="AH42" s="334"/>
      <c r="AI42" s="334"/>
      <c r="AJ42" s="334"/>
      <c r="AK42" s="334"/>
      <c r="AL42" s="334"/>
      <c r="AM42" s="334"/>
      <c r="AN42" s="334"/>
      <c r="AO42" s="334"/>
      <c r="AP42" s="334"/>
      <c r="AQ42" s="334"/>
      <c r="AR42" s="334"/>
      <c r="AS42" s="334"/>
      <c r="AT42" s="334"/>
      <c r="AU42" s="334"/>
      <c r="AV42" s="334"/>
      <c r="AW42" s="334"/>
      <c r="AX42" s="334"/>
      <c r="AY42" s="334"/>
      <c r="AZ42" s="334"/>
      <c r="BA42" s="334"/>
      <c r="BB42" s="334"/>
      <c r="BC42" s="334"/>
      <c r="BD42" s="334"/>
      <c r="BE42" s="334"/>
      <c r="BF42" s="334"/>
      <c r="BG42" s="334"/>
      <c r="BH42" s="334"/>
      <c r="BI42" s="334"/>
      <c r="BJ42" s="334"/>
      <c r="BK42" s="334"/>
      <c r="BL42" s="334"/>
      <c r="BM42" s="334"/>
      <c r="BN42" s="334"/>
      <c r="BO42" s="334"/>
      <c r="BP42" s="334"/>
      <c r="BQ42" s="334"/>
      <c r="BR42" s="334"/>
      <c r="BS42" s="334"/>
      <c r="BT42" s="334"/>
      <c r="BU42" s="334"/>
      <c r="BV42" s="334"/>
      <c r="BW42" s="334"/>
      <c r="BX42" s="330" t="s">
        <v>176</v>
      </c>
      <c r="BY42" s="331"/>
      <c r="BZ42" s="331"/>
      <c r="CA42" s="331"/>
      <c r="CB42" s="331"/>
      <c r="CC42" s="331"/>
      <c r="CD42" s="331"/>
      <c r="CE42" s="332"/>
      <c r="CF42" s="333" t="s">
        <v>175</v>
      </c>
      <c r="CG42" s="331"/>
      <c r="CH42" s="331"/>
      <c r="CI42" s="331"/>
      <c r="CJ42" s="331"/>
      <c r="CK42" s="331"/>
      <c r="CL42" s="331"/>
      <c r="CM42" s="331"/>
      <c r="CN42" s="331"/>
      <c r="CO42" s="331"/>
      <c r="CP42" s="331"/>
      <c r="CQ42" s="331"/>
      <c r="CR42" s="332"/>
      <c r="CS42" s="333" t="s">
        <v>177</v>
      </c>
      <c r="CT42" s="331"/>
      <c r="CU42" s="331"/>
      <c r="CV42" s="331"/>
      <c r="CW42" s="331"/>
      <c r="CX42" s="331"/>
      <c r="CY42" s="331"/>
      <c r="CZ42" s="331"/>
      <c r="DA42" s="331"/>
      <c r="DB42" s="331"/>
      <c r="DC42" s="331"/>
      <c r="DD42" s="331"/>
      <c r="DE42" s="332"/>
      <c r="DF42" s="324">
        <f>РАСШИФРОВКА!I161</f>
        <v>3909426.94</v>
      </c>
      <c r="DG42" s="325"/>
      <c r="DH42" s="325"/>
      <c r="DI42" s="325"/>
      <c r="DJ42" s="325"/>
      <c r="DK42" s="325"/>
      <c r="DL42" s="325"/>
      <c r="DM42" s="325"/>
      <c r="DN42" s="325"/>
      <c r="DO42" s="325"/>
      <c r="DP42" s="325"/>
      <c r="DQ42" s="325"/>
      <c r="DR42" s="326"/>
      <c r="DS42" s="324">
        <f>РАСШИФРОВКА!J161</f>
        <v>8820</v>
      </c>
      <c r="DT42" s="325"/>
      <c r="DU42" s="325"/>
      <c r="DV42" s="325"/>
      <c r="DW42" s="325"/>
      <c r="DX42" s="325"/>
      <c r="DY42" s="325"/>
      <c r="DZ42" s="325"/>
      <c r="EA42" s="325"/>
      <c r="EB42" s="325"/>
      <c r="EC42" s="325"/>
      <c r="ED42" s="325"/>
      <c r="EE42" s="326"/>
      <c r="EF42" s="324">
        <f>РАСШИФРОВКА!K161</f>
        <v>8820</v>
      </c>
      <c r="EG42" s="325"/>
      <c r="EH42" s="325"/>
      <c r="EI42" s="325"/>
      <c r="EJ42" s="325"/>
      <c r="EK42" s="325"/>
      <c r="EL42" s="325"/>
      <c r="EM42" s="325"/>
      <c r="EN42" s="325"/>
      <c r="EO42" s="325"/>
      <c r="EP42" s="325"/>
      <c r="EQ42" s="325"/>
      <c r="ER42" s="326"/>
      <c r="ES42" s="327"/>
      <c r="ET42" s="328"/>
      <c r="EU42" s="328"/>
      <c r="EV42" s="328"/>
      <c r="EW42" s="328"/>
      <c r="EX42" s="328"/>
      <c r="EY42" s="328"/>
      <c r="EZ42" s="328"/>
      <c r="FA42" s="328"/>
      <c r="FB42" s="328"/>
      <c r="FC42" s="328"/>
      <c r="FD42" s="328"/>
      <c r="FE42" s="329"/>
    </row>
    <row r="43" spans="1:161" s="26" customFormat="1" ht="11.25" customHeight="1" x14ac:dyDescent="0.2">
      <c r="A43" s="311" t="s">
        <v>178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/>
      <c r="BU43" s="311"/>
      <c r="BV43" s="311"/>
      <c r="BW43" s="312"/>
      <c r="BX43" s="313"/>
      <c r="BY43" s="314"/>
      <c r="BZ43" s="314"/>
      <c r="CA43" s="314"/>
      <c r="CB43" s="314"/>
      <c r="CC43" s="314"/>
      <c r="CD43" s="314"/>
      <c r="CE43" s="315"/>
      <c r="CF43" s="316"/>
      <c r="CG43" s="314"/>
      <c r="CH43" s="314"/>
      <c r="CI43" s="314"/>
      <c r="CJ43" s="314"/>
      <c r="CK43" s="314"/>
      <c r="CL43" s="314"/>
      <c r="CM43" s="314"/>
      <c r="CN43" s="314"/>
      <c r="CO43" s="314"/>
      <c r="CP43" s="314"/>
      <c r="CQ43" s="314"/>
      <c r="CR43" s="315"/>
      <c r="CS43" s="316"/>
      <c r="CT43" s="314"/>
      <c r="CU43" s="314"/>
      <c r="CV43" s="314"/>
      <c r="CW43" s="314"/>
      <c r="CX43" s="314"/>
      <c r="CY43" s="314"/>
      <c r="CZ43" s="314"/>
      <c r="DA43" s="314"/>
      <c r="DB43" s="314"/>
      <c r="DC43" s="314"/>
      <c r="DD43" s="314"/>
      <c r="DE43" s="315"/>
      <c r="DF43" s="317"/>
      <c r="DG43" s="318"/>
      <c r="DH43" s="318"/>
      <c r="DI43" s="318"/>
      <c r="DJ43" s="318"/>
      <c r="DK43" s="318"/>
      <c r="DL43" s="318"/>
      <c r="DM43" s="318"/>
      <c r="DN43" s="318"/>
      <c r="DO43" s="318"/>
      <c r="DP43" s="318"/>
      <c r="DQ43" s="318"/>
      <c r="DR43" s="319"/>
      <c r="DS43" s="317"/>
      <c r="DT43" s="318"/>
      <c r="DU43" s="318"/>
      <c r="DV43" s="318"/>
      <c r="DW43" s="318"/>
      <c r="DX43" s="318"/>
      <c r="DY43" s="318"/>
      <c r="DZ43" s="318"/>
      <c r="EA43" s="318"/>
      <c r="EB43" s="318"/>
      <c r="EC43" s="318"/>
      <c r="ED43" s="318"/>
      <c r="EE43" s="319"/>
      <c r="EF43" s="317"/>
      <c r="EG43" s="318"/>
      <c r="EH43" s="318"/>
      <c r="EI43" s="318"/>
      <c r="EJ43" s="318"/>
      <c r="EK43" s="318"/>
      <c r="EL43" s="318"/>
      <c r="EM43" s="318"/>
      <c r="EN43" s="318"/>
      <c r="EO43" s="318"/>
      <c r="EP43" s="318"/>
      <c r="EQ43" s="318"/>
      <c r="ER43" s="319"/>
      <c r="ES43" s="320"/>
      <c r="ET43" s="321"/>
      <c r="EU43" s="321"/>
      <c r="EV43" s="321"/>
      <c r="EW43" s="321"/>
      <c r="EX43" s="321"/>
      <c r="EY43" s="321"/>
      <c r="EZ43" s="321"/>
      <c r="FA43" s="321"/>
      <c r="FB43" s="321"/>
      <c r="FC43" s="321"/>
      <c r="FD43" s="321"/>
      <c r="FE43" s="322"/>
    </row>
    <row r="44" spans="1:161" s="26" customFormat="1" ht="11.25" customHeight="1" x14ac:dyDescent="0.2">
      <c r="A44" s="310" t="s">
        <v>179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311"/>
      <c r="BR44" s="311"/>
      <c r="BS44" s="311"/>
      <c r="BT44" s="311"/>
      <c r="BU44" s="311"/>
      <c r="BV44" s="311"/>
      <c r="BW44" s="312"/>
      <c r="BX44" s="169" t="s">
        <v>180</v>
      </c>
      <c r="BY44" s="170"/>
      <c r="BZ44" s="170"/>
      <c r="CA44" s="170"/>
      <c r="CB44" s="170"/>
      <c r="CC44" s="170"/>
      <c r="CD44" s="170"/>
      <c r="CE44" s="171"/>
      <c r="CF44" s="172" t="s">
        <v>175</v>
      </c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1"/>
      <c r="CS44" s="172" t="s">
        <v>181</v>
      </c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1"/>
      <c r="DF44" s="164">
        <f>РАСШИФРОВКА!I162</f>
        <v>372885</v>
      </c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6"/>
      <c r="DS44" s="164">
        <f>РАСШИФРОВКА!J162</f>
        <v>400000</v>
      </c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6"/>
      <c r="EF44" s="164">
        <f>РАСШИФРОВКА!K162</f>
        <v>400000</v>
      </c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  <c r="ER44" s="166"/>
      <c r="ES44" s="292"/>
      <c r="ET44" s="293"/>
      <c r="EU44" s="293"/>
      <c r="EV44" s="293"/>
      <c r="EW44" s="293"/>
      <c r="EX44" s="293"/>
      <c r="EY44" s="293"/>
      <c r="EZ44" s="293"/>
      <c r="FA44" s="293"/>
      <c r="FB44" s="293"/>
      <c r="FC44" s="293"/>
      <c r="FD44" s="293"/>
      <c r="FE44" s="294"/>
    </row>
    <row r="45" spans="1:161" s="26" customFormat="1" ht="11.25" customHeight="1" x14ac:dyDescent="0.2">
      <c r="A45" s="289" t="s">
        <v>182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1"/>
      <c r="BX45" s="169" t="s">
        <v>183</v>
      </c>
      <c r="BY45" s="170"/>
      <c r="BZ45" s="170"/>
      <c r="CA45" s="170"/>
      <c r="CB45" s="170"/>
      <c r="CC45" s="170"/>
      <c r="CD45" s="170"/>
      <c r="CE45" s="171"/>
      <c r="CF45" s="172" t="s">
        <v>175</v>
      </c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1"/>
      <c r="CS45" s="172" t="s">
        <v>184</v>
      </c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1"/>
      <c r="DF45" s="164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6"/>
      <c r="DS45" s="164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6"/>
      <c r="EF45" s="164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  <c r="ER45" s="166"/>
      <c r="ES45" s="292"/>
      <c r="ET45" s="293"/>
      <c r="EU45" s="293"/>
      <c r="EV45" s="293"/>
      <c r="EW45" s="293"/>
      <c r="EX45" s="293"/>
      <c r="EY45" s="293"/>
      <c r="EZ45" s="293"/>
      <c r="FA45" s="293"/>
      <c r="FB45" s="293"/>
      <c r="FC45" s="293"/>
      <c r="FD45" s="293"/>
      <c r="FE45" s="294"/>
    </row>
    <row r="46" spans="1:161" s="26" customFormat="1" ht="11.25" customHeight="1" x14ac:dyDescent="0.2">
      <c r="A46" s="289" t="s">
        <v>185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1"/>
      <c r="BX46" s="169" t="s">
        <v>186</v>
      </c>
      <c r="BY46" s="170"/>
      <c r="BZ46" s="170"/>
      <c r="CA46" s="170"/>
      <c r="CB46" s="170"/>
      <c r="CC46" s="170"/>
      <c r="CD46" s="170"/>
      <c r="CE46" s="171"/>
      <c r="CF46" s="172" t="s">
        <v>187</v>
      </c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1"/>
      <c r="CS46" s="172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1"/>
      <c r="DF46" s="164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6"/>
      <c r="DS46" s="164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6"/>
      <c r="EF46" s="164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  <c r="ER46" s="166"/>
      <c r="ES46" s="292"/>
      <c r="ET46" s="293"/>
      <c r="EU46" s="293"/>
      <c r="EV46" s="293"/>
      <c r="EW46" s="293"/>
      <c r="EX46" s="293"/>
      <c r="EY46" s="293"/>
      <c r="EZ46" s="293"/>
      <c r="FA46" s="293"/>
      <c r="FB46" s="293"/>
      <c r="FC46" s="293"/>
      <c r="FD46" s="293"/>
      <c r="FE46" s="294"/>
    </row>
    <row r="47" spans="1:161" s="26" customFormat="1" ht="11.25" customHeight="1" x14ac:dyDescent="0.2">
      <c r="A47" s="334" t="s">
        <v>156</v>
      </c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  <c r="AK47" s="334"/>
      <c r="AL47" s="334"/>
      <c r="AM47" s="334"/>
      <c r="AN47" s="334"/>
      <c r="AO47" s="334"/>
      <c r="AP47" s="334"/>
      <c r="AQ47" s="334"/>
      <c r="AR47" s="334"/>
      <c r="AS47" s="334"/>
      <c r="AT47" s="334"/>
      <c r="AU47" s="334"/>
      <c r="AV47" s="334"/>
      <c r="AW47" s="334"/>
      <c r="AX47" s="334"/>
      <c r="AY47" s="334"/>
      <c r="AZ47" s="334"/>
      <c r="BA47" s="334"/>
      <c r="BB47" s="334"/>
      <c r="BC47" s="334"/>
      <c r="BD47" s="334"/>
      <c r="BE47" s="334"/>
      <c r="BF47" s="334"/>
      <c r="BG47" s="334"/>
      <c r="BH47" s="334"/>
      <c r="BI47" s="334"/>
      <c r="BJ47" s="334"/>
      <c r="BK47" s="334"/>
      <c r="BL47" s="334"/>
      <c r="BM47" s="334"/>
      <c r="BN47" s="334"/>
      <c r="BO47" s="334"/>
      <c r="BP47" s="334"/>
      <c r="BQ47" s="334"/>
      <c r="BR47" s="334"/>
      <c r="BS47" s="334"/>
      <c r="BT47" s="334"/>
      <c r="BU47" s="334"/>
      <c r="BV47" s="334"/>
      <c r="BW47" s="334"/>
      <c r="BX47" s="330"/>
      <c r="BY47" s="331"/>
      <c r="BZ47" s="331"/>
      <c r="CA47" s="331"/>
      <c r="CB47" s="331"/>
      <c r="CC47" s="331"/>
      <c r="CD47" s="331"/>
      <c r="CE47" s="332"/>
      <c r="CF47" s="333"/>
      <c r="CG47" s="331"/>
      <c r="CH47" s="331"/>
      <c r="CI47" s="331"/>
      <c r="CJ47" s="331"/>
      <c r="CK47" s="331"/>
      <c r="CL47" s="331"/>
      <c r="CM47" s="331"/>
      <c r="CN47" s="331"/>
      <c r="CO47" s="331"/>
      <c r="CP47" s="331"/>
      <c r="CQ47" s="331"/>
      <c r="CR47" s="332"/>
      <c r="CS47" s="333"/>
      <c r="CT47" s="331"/>
      <c r="CU47" s="331"/>
      <c r="CV47" s="331"/>
      <c r="CW47" s="331"/>
      <c r="CX47" s="331"/>
      <c r="CY47" s="331"/>
      <c r="CZ47" s="331"/>
      <c r="DA47" s="331"/>
      <c r="DB47" s="331"/>
      <c r="DC47" s="331"/>
      <c r="DD47" s="331"/>
      <c r="DE47" s="332"/>
      <c r="DF47" s="324"/>
      <c r="DG47" s="325"/>
      <c r="DH47" s="325"/>
      <c r="DI47" s="325"/>
      <c r="DJ47" s="325"/>
      <c r="DK47" s="325"/>
      <c r="DL47" s="325"/>
      <c r="DM47" s="325"/>
      <c r="DN47" s="325"/>
      <c r="DO47" s="325"/>
      <c r="DP47" s="325"/>
      <c r="DQ47" s="325"/>
      <c r="DR47" s="326"/>
      <c r="DS47" s="324"/>
      <c r="DT47" s="325"/>
      <c r="DU47" s="325"/>
      <c r="DV47" s="325"/>
      <c r="DW47" s="325"/>
      <c r="DX47" s="325"/>
      <c r="DY47" s="325"/>
      <c r="DZ47" s="325"/>
      <c r="EA47" s="325"/>
      <c r="EB47" s="325"/>
      <c r="EC47" s="325"/>
      <c r="ED47" s="325"/>
      <c r="EE47" s="326"/>
      <c r="EF47" s="324"/>
      <c r="EG47" s="325"/>
      <c r="EH47" s="325"/>
      <c r="EI47" s="325"/>
      <c r="EJ47" s="325"/>
      <c r="EK47" s="325"/>
      <c r="EL47" s="325"/>
      <c r="EM47" s="325"/>
      <c r="EN47" s="325"/>
      <c r="EO47" s="325"/>
      <c r="EP47" s="325"/>
      <c r="EQ47" s="325"/>
      <c r="ER47" s="326"/>
      <c r="ES47" s="327"/>
      <c r="ET47" s="328"/>
      <c r="EU47" s="328"/>
      <c r="EV47" s="328"/>
      <c r="EW47" s="328"/>
      <c r="EX47" s="328"/>
      <c r="EY47" s="328"/>
      <c r="EZ47" s="328"/>
      <c r="FA47" s="328"/>
      <c r="FB47" s="328"/>
      <c r="FC47" s="328"/>
      <c r="FD47" s="328"/>
      <c r="FE47" s="329"/>
    </row>
    <row r="48" spans="1:161" s="26" customFormat="1" ht="11.25" hidden="1" customHeight="1" x14ac:dyDescent="0.2">
      <c r="A48" s="311"/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  <c r="BM48" s="311"/>
      <c r="BN48" s="311"/>
      <c r="BO48" s="311"/>
      <c r="BP48" s="311"/>
      <c r="BQ48" s="311"/>
      <c r="BR48" s="311"/>
      <c r="BS48" s="311"/>
      <c r="BT48" s="311"/>
      <c r="BU48" s="311"/>
      <c r="BV48" s="311"/>
      <c r="BW48" s="312"/>
      <c r="BX48" s="313"/>
      <c r="BY48" s="314"/>
      <c r="BZ48" s="314"/>
      <c r="CA48" s="314"/>
      <c r="CB48" s="314"/>
      <c r="CC48" s="314"/>
      <c r="CD48" s="314"/>
      <c r="CE48" s="315"/>
      <c r="CF48" s="316"/>
      <c r="CG48" s="314"/>
      <c r="CH48" s="314"/>
      <c r="CI48" s="314"/>
      <c r="CJ48" s="314"/>
      <c r="CK48" s="314"/>
      <c r="CL48" s="314"/>
      <c r="CM48" s="314"/>
      <c r="CN48" s="314"/>
      <c r="CO48" s="314"/>
      <c r="CP48" s="314"/>
      <c r="CQ48" s="314"/>
      <c r="CR48" s="315"/>
      <c r="CS48" s="316"/>
      <c r="CT48" s="314"/>
      <c r="CU48" s="314"/>
      <c r="CV48" s="314"/>
      <c r="CW48" s="314"/>
      <c r="CX48" s="314"/>
      <c r="CY48" s="314"/>
      <c r="CZ48" s="314"/>
      <c r="DA48" s="314"/>
      <c r="DB48" s="314"/>
      <c r="DC48" s="314"/>
      <c r="DD48" s="314"/>
      <c r="DE48" s="315"/>
      <c r="DF48" s="317"/>
      <c r="DG48" s="318"/>
      <c r="DH48" s="318"/>
      <c r="DI48" s="318"/>
      <c r="DJ48" s="318"/>
      <c r="DK48" s="318"/>
      <c r="DL48" s="318"/>
      <c r="DM48" s="318"/>
      <c r="DN48" s="318"/>
      <c r="DO48" s="318"/>
      <c r="DP48" s="318"/>
      <c r="DQ48" s="318"/>
      <c r="DR48" s="319"/>
      <c r="DS48" s="317"/>
      <c r="DT48" s="318"/>
      <c r="DU48" s="318"/>
      <c r="DV48" s="318"/>
      <c r="DW48" s="318"/>
      <c r="DX48" s="318"/>
      <c r="DY48" s="318"/>
      <c r="DZ48" s="318"/>
      <c r="EA48" s="318"/>
      <c r="EB48" s="318"/>
      <c r="EC48" s="318"/>
      <c r="ED48" s="318"/>
      <c r="EE48" s="319"/>
      <c r="EF48" s="317"/>
      <c r="EG48" s="318"/>
      <c r="EH48" s="318"/>
      <c r="EI48" s="318"/>
      <c r="EJ48" s="318"/>
      <c r="EK48" s="318"/>
      <c r="EL48" s="318"/>
      <c r="EM48" s="318"/>
      <c r="EN48" s="318"/>
      <c r="EO48" s="318"/>
      <c r="EP48" s="318"/>
      <c r="EQ48" s="318"/>
      <c r="ER48" s="319"/>
      <c r="ES48" s="320"/>
      <c r="ET48" s="321"/>
      <c r="EU48" s="321"/>
      <c r="EV48" s="321"/>
      <c r="EW48" s="321"/>
      <c r="EX48" s="321"/>
      <c r="EY48" s="321"/>
      <c r="EZ48" s="321"/>
      <c r="FA48" s="321"/>
      <c r="FB48" s="321"/>
      <c r="FC48" s="321"/>
      <c r="FD48" s="321"/>
      <c r="FE48" s="322"/>
    </row>
    <row r="49" spans="1:161" s="26" customFormat="1" ht="11.25" hidden="1" customHeight="1" x14ac:dyDescent="0.2">
      <c r="A49" s="310"/>
      <c r="B49" s="311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  <c r="BM49" s="311"/>
      <c r="BN49" s="311"/>
      <c r="BO49" s="311"/>
      <c r="BP49" s="311"/>
      <c r="BQ49" s="311"/>
      <c r="BR49" s="311"/>
      <c r="BS49" s="311"/>
      <c r="BT49" s="311"/>
      <c r="BU49" s="311"/>
      <c r="BV49" s="311"/>
      <c r="BW49" s="312"/>
      <c r="BX49" s="169"/>
      <c r="BY49" s="170"/>
      <c r="BZ49" s="170"/>
      <c r="CA49" s="170"/>
      <c r="CB49" s="170"/>
      <c r="CC49" s="170"/>
      <c r="CD49" s="170"/>
      <c r="CE49" s="171"/>
      <c r="CF49" s="172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1"/>
      <c r="CS49" s="172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1"/>
      <c r="DF49" s="164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6"/>
      <c r="DS49" s="164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6"/>
      <c r="EF49" s="164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6"/>
      <c r="ES49" s="292"/>
      <c r="ET49" s="293"/>
      <c r="EU49" s="293"/>
      <c r="EV49" s="293"/>
      <c r="EW49" s="293"/>
      <c r="EX49" s="293"/>
      <c r="EY49" s="293"/>
      <c r="EZ49" s="293"/>
      <c r="FA49" s="293"/>
      <c r="FB49" s="293"/>
      <c r="FC49" s="293"/>
      <c r="FD49" s="293"/>
      <c r="FE49" s="294"/>
    </row>
    <row r="50" spans="1:161" s="26" customFormat="1" ht="11.25" customHeight="1" x14ac:dyDescent="0.2">
      <c r="A50" s="289" t="s">
        <v>188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0"/>
      <c r="BA50" s="290"/>
      <c r="BB50" s="290"/>
      <c r="BC50" s="290"/>
      <c r="BD50" s="290"/>
      <c r="BE50" s="290"/>
      <c r="BF50" s="290"/>
      <c r="BG50" s="290"/>
      <c r="BH50" s="290"/>
      <c r="BI50" s="290"/>
      <c r="BJ50" s="290"/>
      <c r="BK50" s="290"/>
      <c r="BL50" s="290"/>
      <c r="BM50" s="290"/>
      <c r="BN50" s="290"/>
      <c r="BO50" s="290"/>
      <c r="BP50" s="290"/>
      <c r="BQ50" s="290"/>
      <c r="BR50" s="290"/>
      <c r="BS50" s="290"/>
      <c r="BT50" s="290"/>
      <c r="BU50" s="290"/>
      <c r="BV50" s="290"/>
      <c r="BW50" s="291"/>
      <c r="BX50" s="169" t="s">
        <v>189</v>
      </c>
      <c r="BY50" s="170"/>
      <c r="BZ50" s="170"/>
      <c r="CA50" s="170"/>
      <c r="CB50" s="170"/>
      <c r="CC50" s="170"/>
      <c r="CD50" s="170"/>
      <c r="CE50" s="171"/>
      <c r="CF50" s="172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1"/>
      <c r="CS50" s="172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1"/>
      <c r="DF50" s="164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6"/>
      <c r="DS50" s="164"/>
      <c r="DT50" s="165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6"/>
      <c r="EF50" s="164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  <c r="ER50" s="166"/>
      <c r="ES50" s="292"/>
      <c r="ET50" s="293"/>
      <c r="EU50" s="293"/>
      <c r="EV50" s="293"/>
      <c r="EW50" s="293"/>
      <c r="EX50" s="293"/>
      <c r="EY50" s="293"/>
      <c r="EZ50" s="293"/>
      <c r="FA50" s="293"/>
      <c r="FB50" s="293"/>
      <c r="FC50" s="293"/>
      <c r="FD50" s="293"/>
      <c r="FE50" s="294"/>
    </row>
    <row r="51" spans="1:161" s="26" customFormat="1" ht="11.25" customHeight="1" x14ac:dyDescent="0.2">
      <c r="A51" s="334" t="s">
        <v>156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34"/>
      <c r="AM51" s="334"/>
      <c r="AN51" s="334"/>
      <c r="AO51" s="334"/>
      <c r="AP51" s="334"/>
      <c r="AQ51" s="334"/>
      <c r="AR51" s="334"/>
      <c r="AS51" s="334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4"/>
      <c r="BM51" s="334"/>
      <c r="BN51" s="334"/>
      <c r="BO51" s="334"/>
      <c r="BP51" s="334"/>
      <c r="BQ51" s="334"/>
      <c r="BR51" s="334"/>
      <c r="BS51" s="334"/>
      <c r="BT51" s="334"/>
      <c r="BU51" s="334"/>
      <c r="BV51" s="334"/>
      <c r="BW51" s="334"/>
      <c r="BX51" s="330"/>
      <c r="BY51" s="331"/>
      <c r="BZ51" s="331"/>
      <c r="CA51" s="331"/>
      <c r="CB51" s="331"/>
      <c r="CC51" s="331"/>
      <c r="CD51" s="331"/>
      <c r="CE51" s="332"/>
      <c r="CF51" s="333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2"/>
      <c r="CS51" s="333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2"/>
      <c r="DF51" s="324"/>
      <c r="DG51" s="325"/>
      <c r="DH51" s="325"/>
      <c r="DI51" s="325"/>
      <c r="DJ51" s="325"/>
      <c r="DK51" s="325"/>
      <c r="DL51" s="325"/>
      <c r="DM51" s="325"/>
      <c r="DN51" s="325"/>
      <c r="DO51" s="325"/>
      <c r="DP51" s="325"/>
      <c r="DQ51" s="325"/>
      <c r="DR51" s="326"/>
      <c r="DS51" s="324"/>
      <c r="DT51" s="325"/>
      <c r="DU51" s="325"/>
      <c r="DV51" s="325"/>
      <c r="DW51" s="325"/>
      <c r="DX51" s="325"/>
      <c r="DY51" s="325"/>
      <c r="DZ51" s="325"/>
      <c r="EA51" s="325"/>
      <c r="EB51" s="325"/>
      <c r="EC51" s="325"/>
      <c r="ED51" s="325"/>
      <c r="EE51" s="326"/>
      <c r="EF51" s="324"/>
      <c r="EG51" s="325"/>
      <c r="EH51" s="325"/>
      <c r="EI51" s="325"/>
      <c r="EJ51" s="325"/>
      <c r="EK51" s="325"/>
      <c r="EL51" s="325"/>
      <c r="EM51" s="325"/>
      <c r="EN51" s="325"/>
      <c r="EO51" s="325"/>
      <c r="EP51" s="325"/>
      <c r="EQ51" s="325"/>
      <c r="ER51" s="326"/>
      <c r="ES51" s="327"/>
      <c r="ET51" s="328"/>
      <c r="EU51" s="328"/>
      <c r="EV51" s="328"/>
      <c r="EW51" s="328"/>
      <c r="EX51" s="328"/>
      <c r="EY51" s="328"/>
      <c r="EZ51" s="328"/>
      <c r="FA51" s="328"/>
      <c r="FB51" s="328"/>
      <c r="FC51" s="328"/>
      <c r="FD51" s="328"/>
      <c r="FE51" s="329"/>
    </row>
    <row r="52" spans="1:161" s="26" customFormat="1" ht="11.25" hidden="1" customHeight="1" x14ac:dyDescent="0.2">
      <c r="A52" s="311"/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  <c r="BM52" s="311"/>
      <c r="BN52" s="311"/>
      <c r="BO52" s="311"/>
      <c r="BP52" s="311"/>
      <c r="BQ52" s="311"/>
      <c r="BR52" s="311"/>
      <c r="BS52" s="311"/>
      <c r="BT52" s="311"/>
      <c r="BU52" s="311"/>
      <c r="BV52" s="311"/>
      <c r="BW52" s="312"/>
      <c r="BX52" s="313"/>
      <c r="BY52" s="314"/>
      <c r="BZ52" s="314"/>
      <c r="CA52" s="314"/>
      <c r="CB52" s="314"/>
      <c r="CC52" s="314"/>
      <c r="CD52" s="314"/>
      <c r="CE52" s="315"/>
      <c r="CF52" s="316"/>
      <c r="CG52" s="314"/>
      <c r="CH52" s="314"/>
      <c r="CI52" s="314"/>
      <c r="CJ52" s="314"/>
      <c r="CK52" s="314"/>
      <c r="CL52" s="314"/>
      <c r="CM52" s="314"/>
      <c r="CN52" s="314"/>
      <c r="CO52" s="314"/>
      <c r="CP52" s="314"/>
      <c r="CQ52" s="314"/>
      <c r="CR52" s="315"/>
      <c r="CS52" s="316"/>
      <c r="CT52" s="314"/>
      <c r="CU52" s="314"/>
      <c r="CV52" s="314"/>
      <c r="CW52" s="314"/>
      <c r="CX52" s="314"/>
      <c r="CY52" s="314"/>
      <c r="CZ52" s="314"/>
      <c r="DA52" s="314"/>
      <c r="DB52" s="314"/>
      <c r="DC52" s="314"/>
      <c r="DD52" s="314"/>
      <c r="DE52" s="315"/>
      <c r="DF52" s="317"/>
      <c r="DG52" s="318"/>
      <c r="DH52" s="318"/>
      <c r="DI52" s="318"/>
      <c r="DJ52" s="318"/>
      <c r="DK52" s="318"/>
      <c r="DL52" s="318"/>
      <c r="DM52" s="318"/>
      <c r="DN52" s="318"/>
      <c r="DO52" s="318"/>
      <c r="DP52" s="318"/>
      <c r="DQ52" s="318"/>
      <c r="DR52" s="319"/>
      <c r="DS52" s="317"/>
      <c r="DT52" s="318"/>
      <c r="DU52" s="318"/>
      <c r="DV52" s="318"/>
      <c r="DW52" s="318"/>
      <c r="DX52" s="318"/>
      <c r="DY52" s="318"/>
      <c r="DZ52" s="318"/>
      <c r="EA52" s="318"/>
      <c r="EB52" s="318"/>
      <c r="EC52" s="318"/>
      <c r="ED52" s="318"/>
      <c r="EE52" s="319"/>
      <c r="EF52" s="317"/>
      <c r="EG52" s="318"/>
      <c r="EH52" s="318"/>
      <c r="EI52" s="318"/>
      <c r="EJ52" s="318"/>
      <c r="EK52" s="318"/>
      <c r="EL52" s="318"/>
      <c r="EM52" s="318"/>
      <c r="EN52" s="318"/>
      <c r="EO52" s="318"/>
      <c r="EP52" s="318"/>
      <c r="EQ52" s="318"/>
      <c r="ER52" s="319"/>
      <c r="ES52" s="320"/>
      <c r="ET52" s="321"/>
      <c r="EU52" s="321"/>
      <c r="EV52" s="321"/>
      <c r="EW52" s="321"/>
      <c r="EX52" s="321"/>
      <c r="EY52" s="321"/>
      <c r="EZ52" s="321"/>
      <c r="FA52" s="321"/>
      <c r="FB52" s="321"/>
      <c r="FC52" s="321"/>
      <c r="FD52" s="321"/>
      <c r="FE52" s="322"/>
    </row>
    <row r="53" spans="1:161" s="26" customFormat="1" ht="11.25" hidden="1" customHeight="1" x14ac:dyDescent="0.2">
      <c r="A53" s="310"/>
      <c r="B53" s="311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1"/>
      <c r="AN53" s="311"/>
      <c r="AO53" s="311"/>
      <c r="AP53" s="311"/>
      <c r="AQ53" s="311"/>
      <c r="AR53" s="311"/>
      <c r="AS53" s="311"/>
      <c r="AT53" s="311"/>
      <c r="AU53" s="311"/>
      <c r="AV53" s="311"/>
      <c r="AW53" s="311"/>
      <c r="AX53" s="311"/>
      <c r="AY53" s="311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  <c r="BM53" s="311"/>
      <c r="BN53" s="311"/>
      <c r="BO53" s="311"/>
      <c r="BP53" s="311"/>
      <c r="BQ53" s="311"/>
      <c r="BR53" s="311"/>
      <c r="BS53" s="311"/>
      <c r="BT53" s="311"/>
      <c r="BU53" s="311"/>
      <c r="BV53" s="311"/>
      <c r="BW53" s="312"/>
      <c r="BX53" s="169"/>
      <c r="BY53" s="170"/>
      <c r="BZ53" s="170"/>
      <c r="CA53" s="170"/>
      <c r="CB53" s="170"/>
      <c r="CC53" s="170"/>
      <c r="CD53" s="170"/>
      <c r="CE53" s="171"/>
      <c r="CF53" s="172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1"/>
      <c r="CS53" s="172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1"/>
      <c r="DF53" s="164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6"/>
      <c r="DS53" s="164"/>
      <c r="DT53" s="165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6"/>
      <c r="EF53" s="164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  <c r="ER53" s="166"/>
      <c r="ES53" s="292"/>
      <c r="ET53" s="293"/>
      <c r="EU53" s="293"/>
      <c r="EV53" s="293"/>
      <c r="EW53" s="293"/>
      <c r="EX53" s="293"/>
      <c r="EY53" s="293"/>
      <c r="EZ53" s="293"/>
      <c r="FA53" s="293"/>
      <c r="FB53" s="293"/>
      <c r="FC53" s="293"/>
      <c r="FD53" s="293"/>
      <c r="FE53" s="294"/>
    </row>
    <row r="54" spans="1:161" s="26" customFormat="1" ht="11.25" customHeight="1" x14ac:dyDescent="0.2">
      <c r="A54" s="289" t="s">
        <v>190</v>
      </c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1"/>
      <c r="BX54" s="169" t="s">
        <v>191</v>
      </c>
      <c r="BY54" s="170"/>
      <c r="BZ54" s="170"/>
      <c r="CA54" s="170"/>
      <c r="CB54" s="170"/>
      <c r="CC54" s="170"/>
      <c r="CD54" s="170"/>
      <c r="CE54" s="171"/>
      <c r="CF54" s="172" t="s">
        <v>147</v>
      </c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1"/>
      <c r="CS54" s="172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1"/>
      <c r="DF54" s="164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6"/>
      <c r="DS54" s="164"/>
      <c r="DT54" s="165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6"/>
      <c r="EF54" s="164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  <c r="ER54" s="166"/>
      <c r="ES54" s="292"/>
      <c r="ET54" s="293"/>
      <c r="EU54" s="293"/>
      <c r="EV54" s="293"/>
      <c r="EW54" s="293"/>
      <c r="EX54" s="293"/>
      <c r="EY54" s="293"/>
      <c r="EZ54" s="293"/>
      <c r="FA54" s="293"/>
      <c r="FB54" s="293"/>
      <c r="FC54" s="293"/>
      <c r="FD54" s="293"/>
      <c r="FE54" s="294"/>
    </row>
    <row r="55" spans="1:161" s="26" customFormat="1" ht="11.25" customHeight="1" x14ac:dyDescent="0.2">
      <c r="A55" s="323" t="s">
        <v>192</v>
      </c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338"/>
      <c r="AY55" s="338"/>
      <c r="AZ55" s="338"/>
      <c r="BA55" s="338"/>
      <c r="BB55" s="338"/>
      <c r="BC55" s="338"/>
      <c r="BD55" s="338"/>
      <c r="BE55" s="338"/>
      <c r="BF55" s="338"/>
      <c r="BG55" s="338"/>
      <c r="BH55" s="338"/>
      <c r="BI55" s="338"/>
      <c r="BJ55" s="338"/>
      <c r="BK55" s="338"/>
      <c r="BL55" s="338"/>
      <c r="BM55" s="338"/>
      <c r="BN55" s="338"/>
      <c r="BO55" s="338"/>
      <c r="BP55" s="338"/>
      <c r="BQ55" s="338"/>
      <c r="BR55" s="338"/>
      <c r="BS55" s="338"/>
      <c r="BT55" s="338"/>
      <c r="BU55" s="338"/>
      <c r="BV55" s="338"/>
      <c r="BW55" s="338"/>
      <c r="BX55" s="169" t="s">
        <v>193</v>
      </c>
      <c r="BY55" s="170"/>
      <c r="BZ55" s="170"/>
      <c r="CA55" s="170"/>
      <c r="CB55" s="170"/>
      <c r="CC55" s="170"/>
      <c r="CD55" s="170"/>
      <c r="CE55" s="171"/>
      <c r="CF55" s="172" t="s">
        <v>194</v>
      </c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1"/>
      <c r="CS55" s="172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1"/>
      <c r="DF55" s="164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6"/>
      <c r="DS55" s="164"/>
      <c r="DT55" s="165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6"/>
      <c r="EF55" s="164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  <c r="ER55" s="166"/>
      <c r="ES55" s="292" t="s">
        <v>147</v>
      </c>
      <c r="ET55" s="293"/>
      <c r="EU55" s="293"/>
      <c r="EV55" s="293"/>
      <c r="EW55" s="293"/>
      <c r="EX55" s="293"/>
      <c r="EY55" s="293"/>
      <c r="EZ55" s="293"/>
      <c r="FA55" s="293"/>
      <c r="FB55" s="293"/>
      <c r="FC55" s="293"/>
      <c r="FD55" s="293"/>
      <c r="FE55" s="294"/>
    </row>
    <row r="56" spans="1:161" ht="11.25" hidden="1" customHeight="1" x14ac:dyDescent="0.2">
      <c r="A56" s="335"/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36"/>
      <c r="AB56" s="336"/>
      <c r="AC56" s="336"/>
      <c r="AD56" s="336"/>
      <c r="AE56" s="336"/>
      <c r="AF56" s="336"/>
      <c r="AG56" s="336"/>
      <c r="AH56" s="336"/>
      <c r="AI56" s="336"/>
      <c r="AJ56" s="336"/>
      <c r="AK56" s="336"/>
      <c r="AL56" s="336"/>
      <c r="AM56" s="336"/>
      <c r="AN56" s="336"/>
      <c r="AO56" s="336"/>
      <c r="AP56" s="336"/>
      <c r="AQ56" s="336"/>
      <c r="AR56" s="336"/>
      <c r="AS56" s="336"/>
      <c r="AT56" s="336"/>
      <c r="AU56" s="336"/>
      <c r="AV56" s="336"/>
      <c r="AW56" s="336"/>
      <c r="AX56" s="336"/>
      <c r="AY56" s="336"/>
      <c r="AZ56" s="336"/>
      <c r="BA56" s="336"/>
      <c r="BB56" s="336"/>
      <c r="BC56" s="336"/>
      <c r="BD56" s="336"/>
      <c r="BE56" s="336"/>
      <c r="BF56" s="336"/>
      <c r="BG56" s="336"/>
      <c r="BH56" s="336"/>
      <c r="BI56" s="336"/>
      <c r="BJ56" s="336"/>
      <c r="BK56" s="336"/>
      <c r="BL56" s="336"/>
      <c r="BM56" s="336"/>
      <c r="BN56" s="336"/>
      <c r="BO56" s="336"/>
      <c r="BP56" s="336"/>
      <c r="BQ56" s="336"/>
      <c r="BR56" s="336"/>
      <c r="BS56" s="336"/>
      <c r="BT56" s="336"/>
      <c r="BU56" s="336"/>
      <c r="BV56" s="336"/>
      <c r="BW56" s="337"/>
      <c r="BX56" s="283"/>
      <c r="BY56" s="284"/>
      <c r="BZ56" s="284"/>
      <c r="CA56" s="284"/>
      <c r="CB56" s="284"/>
      <c r="CC56" s="284"/>
      <c r="CD56" s="284"/>
      <c r="CE56" s="285"/>
      <c r="CF56" s="286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5"/>
      <c r="CS56" s="286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5"/>
      <c r="DF56" s="263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5"/>
      <c r="DS56" s="263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5"/>
      <c r="EF56" s="263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5"/>
      <c r="ES56" s="266"/>
      <c r="ET56" s="267"/>
      <c r="EU56" s="267"/>
      <c r="EV56" s="267"/>
      <c r="EW56" s="267"/>
      <c r="EX56" s="267"/>
      <c r="EY56" s="267"/>
      <c r="EZ56" s="267"/>
      <c r="FA56" s="267"/>
      <c r="FB56" s="267"/>
      <c r="FC56" s="267"/>
      <c r="FD56" s="267"/>
      <c r="FE56" s="268"/>
    </row>
    <row r="57" spans="1:161" s="25" customFormat="1" ht="11.25" customHeight="1" x14ac:dyDescent="0.2">
      <c r="A57" s="269" t="s">
        <v>195</v>
      </c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  <c r="Q57" s="269"/>
      <c r="R57" s="269"/>
      <c r="S57" s="269"/>
      <c r="T57" s="269"/>
      <c r="U57" s="269"/>
      <c r="V57" s="269"/>
      <c r="W57" s="269"/>
      <c r="X57" s="269"/>
      <c r="Y57" s="269"/>
      <c r="Z57" s="269"/>
      <c r="AA57" s="269"/>
      <c r="AB57" s="269"/>
      <c r="AC57" s="269"/>
      <c r="AD57" s="269"/>
      <c r="AE57" s="269"/>
      <c r="AF57" s="269"/>
      <c r="AG57" s="269"/>
      <c r="AH57" s="269"/>
      <c r="AI57" s="269"/>
      <c r="AJ57" s="269"/>
      <c r="AK57" s="269"/>
      <c r="AL57" s="269"/>
      <c r="AM57" s="269"/>
      <c r="AN57" s="269"/>
      <c r="AO57" s="269"/>
      <c r="AP57" s="269"/>
      <c r="AQ57" s="269"/>
      <c r="AR57" s="269"/>
      <c r="AS57" s="269"/>
      <c r="AT57" s="269"/>
      <c r="AU57" s="269"/>
      <c r="AV57" s="269"/>
      <c r="AW57" s="269"/>
      <c r="AX57" s="269"/>
      <c r="AY57" s="269"/>
      <c r="AZ57" s="269"/>
      <c r="BA57" s="269"/>
      <c r="BB57" s="269"/>
      <c r="BC57" s="269"/>
      <c r="BD57" s="269"/>
      <c r="BE57" s="269"/>
      <c r="BF57" s="269"/>
      <c r="BG57" s="269"/>
      <c r="BH57" s="269"/>
      <c r="BI57" s="269"/>
      <c r="BJ57" s="269"/>
      <c r="BK57" s="269"/>
      <c r="BL57" s="269"/>
      <c r="BM57" s="269"/>
      <c r="BN57" s="269"/>
      <c r="BO57" s="269"/>
      <c r="BP57" s="269"/>
      <c r="BQ57" s="269"/>
      <c r="BR57" s="269"/>
      <c r="BS57" s="269"/>
      <c r="BT57" s="269"/>
      <c r="BU57" s="269"/>
      <c r="BV57" s="269"/>
      <c r="BW57" s="269"/>
      <c r="BX57" s="270" t="s">
        <v>196</v>
      </c>
      <c r="BY57" s="271"/>
      <c r="BZ57" s="271"/>
      <c r="CA57" s="271"/>
      <c r="CB57" s="271"/>
      <c r="CC57" s="271"/>
      <c r="CD57" s="271"/>
      <c r="CE57" s="272"/>
      <c r="CF57" s="273" t="s">
        <v>147</v>
      </c>
      <c r="CG57" s="271"/>
      <c r="CH57" s="271"/>
      <c r="CI57" s="271"/>
      <c r="CJ57" s="271"/>
      <c r="CK57" s="271"/>
      <c r="CL57" s="271"/>
      <c r="CM57" s="271"/>
      <c r="CN57" s="271"/>
      <c r="CO57" s="271"/>
      <c r="CP57" s="271"/>
      <c r="CQ57" s="271"/>
      <c r="CR57" s="272"/>
      <c r="CS57" s="273"/>
      <c r="CT57" s="271"/>
      <c r="CU57" s="271"/>
      <c r="CV57" s="271"/>
      <c r="CW57" s="271"/>
      <c r="CX57" s="271"/>
      <c r="CY57" s="271"/>
      <c r="CZ57" s="271"/>
      <c r="DA57" s="271"/>
      <c r="DB57" s="271"/>
      <c r="DC57" s="271"/>
      <c r="DD57" s="271"/>
      <c r="DE57" s="272"/>
      <c r="DF57" s="277">
        <f>DF58+DF70+DF77++DF81+DF90+DF93+DF109</f>
        <v>50972237.229999997</v>
      </c>
      <c r="DG57" s="278"/>
      <c r="DH57" s="278"/>
      <c r="DI57" s="278"/>
      <c r="DJ57" s="278"/>
      <c r="DK57" s="278"/>
      <c r="DL57" s="278"/>
      <c r="DM57" s="278"/>
      <c r="DN57" s="278"/>
      <c r="DO57" s="278"/>
      <c r="DP57" s="278"/>
      <c r="DQ57" s="278"/>
      <c r="DR57" s="279"/>
      <c r="DS57" s="277">
        <f>DS58+DS70+DS77++DS81+DS90+DS93+DS109</f>
        <v>45723957.590000004</v>
      </c>
      <c r="DT57" s="278"/>
      <c r="DU57" s="278"/>
      <c r="DV57" s="278"/>
      <c r="DW57" s="278"/>
      <c r="DX57" s="278"/>
      <c r="DY57" s="278"/>
      <c r="DZ57" s="278"/>
      <c r="EA57" s="278"/>
      <c r="EB57" s="278"/>
      <c r="EC57" s="278"/>
      <c r="ED57" s="278"/>
      <c r="EE57" s="279"/>
      <c r="EF57" s="277">
        <f>EF58+EF70+EF77++EF81+EF90+EF93+EF109</f>
        <v>45883849.68</v>
      </c>
      <c r="EG57" s="278"/>
      <c r="EH57" s="278"/>
      <c r="EI57" s="278"/>
      <c r="EJ57" s="278"/>
      <c r="EK57" s="278"/>
      <c r="EL57" s="278"/>
      <c r="EM57" s="278"/>
      <c r="EN57" s="278"/>
      <c r="EO57" s="278"/>
      <c r="EP57" s="278"/>
      <c r="EQ57" s="278"/>
      <c r="ER57" s="279"/>
      <c r="ES57" s="280"/>
      <c r="ET57" s="281"/>
      <c r="EU57" s="281"/>
      <c r="EV57" s="281"/>
      <c r="EW57" s="281"/>
      <c r="EX57" s="281"/>
      <c r="EY57" s="281"/>
      <c r="EZ57" s="281"/>
      <c r="FA57" s="281"/>
      <c r="FB57" s="281"/>
      <c r="FC57" s="281"/>
      <c r="FD57" s="281"/>
      <c r="FE57" s="282"/>
    </row>
    <row r="58" spans="1:161" s="26" customFormat="1" ht="21.75" customHeight="1" x14ac:dyDescent="0.2">
      <c r="A58" s="339" t="s">
        <v>197</v>
      </c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0"/>
      <c r="AZ58" s="340"/>
      <c r="BA58" s="340"/>
      <c r="BB58" s="340"/>
      <c r="BC58" s="340"/>
      <c r="BD58" s="340"/>
      <c r="BE58" s="340"/>
      <c r="BF58" s="340"/>
      <c r="BG58" s="340"/>
      <c r="BH58" s="340"/>
      <c r="BI58" s="340"/>
      <c r="BJ58" s="340"/>
      <c r="BK58" s="340"/>
      <c r="BL58" s="340"/>
      <c r="BM58" s="340"/>
      <c r="BN58" s="340"/>
      <c r="BO58" s="340"/>
      <c r="BP58" s="340"/>
      <c r="BQ58" s="340"/>
      <c r="BR58" s="340"/>
      <c r="BS58" s="340"/>
      <c r="BT58" s="340"/>
      <c r="BU58" s="340"/>
      <c r="BV58" s="340"/>
      <c r="BW58" s="340"/>
      <c r="BX58" s="169" t="s">
        <v>198</v>
      </c>
      <c r="BY58" s="170"/>
      <c r="BZ58" s="170"/>
      <c r="CA58" s="170"/>
      <c r="CB58" s="170"/>
      <c r="CC58" s="170"/>
      <c r="CD58" s="170"/>
      <c r="CE58" s="171"/>
      <c r="CF58" s="172" t="s">
        <v>147</v>
      </c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1"/>
      <c r="CS58" s="172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1"/>
      <c r="DF58" s="164">
        <f>DF59+DF60+DF62</f>
        <v>36114741.969999999</v>
      </c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6"/>
      <c r="DS58" s="164">
        <f>DS59+DS60+DS62</f>
        <v>35456305.439999998</v>
      </c>
      <c r="DT58" s="165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6"/>
      <c r="EF58" s="164">
        <f>EF59+EF60+EF62</f>
        <v>35382235.369999997</v>
      </c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  <c r="ER58" s="166"/>
      <c r="ES58" s="292" t="s">
        <v>147</v>
      </c>
      <c r="ET58" s="293"/>
      <c r="EU58" s="293"/>
      <c r="EV58" s="293"/>
      <c r="EW58" s="293"/>
      <c r="EX58" s="293"/>
      <c r="EY58" s="293"/>
      <c r="EZ58" s="293"/>
      <c r="FA58" s="293"/>
      <c r="FB58" s="293"/>
      <c r="FC58" s="293"/>
      <c r="FD58" s="293"/>
      <c r="FE58" s="294"/>
    </row>
    <row r="59" spans="1:161" s="26" customFormat="1" ht="23.25" customHeight="1" x14ac:dyDescent="0.2">
      <c r="A59" s="323" t="s">
        <v>199</v>
      </c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338"/>
      <c r="AY59" s="338"/>
      <c r="AZ59" s="338"/>
      <c r="BA59" s="338"/>
      <c r="BB59" s="338"/>
      <c r="BC59" s="338"/>
      <c r="BD59" s="338"/>
      <c r="BE59" s="338"/>
      <c r="BF59" s="338"/>
      <c r="BG59" s="338"/>
      <c r="BH59" s="338"/>
      <c r="BI59" s="338"/>
      <c r="BJ59" s="338"/>
      <c r="BK59" s="338"/>
      <c r="BL59" s="338"/>
      <c r="BM59" s="338"/>
      <c r="BN59" s="338"/>
      <c r="BO59" s="338"/>
      <c r="BP59" s="338"/>
      <c r="BQ59" s="338"/>
      <c r="BR59" s="338"/>
      <c r="BS59" s="338"/>
      <c r="BT59" s="338"/>
      <c r="BU59" s="338"/>
      <c r="BV59" s="338"/>
      <c r="BW59" s="338"/>
      <c r="BX59" s="169" t="s">
        <v>200</v>
      </c>
      <c r="BY59" s="170"/>
      <c r="BZ59" s="170"/>
      <c r="CA59" s="170"/>
      <c r="CB59" s="170"/>
      <c r="CC59" s="170"/>
      <c r="CD59" s="170"/>
      <c r="CE59" s="171"/>
      <c r="CF59" s="172" t="s">
        <v>201</v>
      </c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1"/>
      <c r="CS59" s="172" t="s">
        <v>202</v>
      </c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1"/>
      <c r="DF59" s="164">
        <f>РАСШИФРОВКА!I16</f>
        <v>28034787.129999999</v>
      </c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6"/>
      <c r="DS59" s="164">
        <f>РАСШИФРОВКА!J16</f>
        <v>27210455.129999999</v>
      </c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6"/>
      <c r="EF59" s="164">
        <f>РАСШИФРОВКА!K16</f>
        <v>27153775.289999999</v>
      </c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  <c r="ER59" s="166"/>
      <c r="ES59" s="292" t="s">
        <v>147</v>
      </c>
      <c r="ET59" s="293"/>
      <c r="EU59" s="293"/>
      <c r="EV59" s="293"/>
      <c r="EW59" s="293"/>
      <c r="EX59" s="293"/>
      <c r="EY59" s="293"/>
      <c r="EZ59" s="293"/>
      <c r="FA59" s="293"/>
      <c r="FB59" s="293"/>
      <c r="FC59" s="293"/>
      <c r="FD59" s="293"/>
      <c r="FE59" s="294"/>
    </row>
    <row r="60" spans="1:161" s="26" customFormat="1" ht="11.25" customHeight="1" x14ac:dyDescent="0.2">
      <c r="A60" s="310" t="s">
        <v>203</v>
      </c>
      <c r="B60" s="311"/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1"/>
      <c r="AT60" s="311"/>
      <c r="AU60" s="311"/>
      <c r="AV60" s="311"/>
      <c r="AW60" s="311"/>
      <c r="AX60" s="311"/>
      <c r="AY60" s="311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  <c r="BM60" s="311"/>
      <c r="BN60" s="311"/>
      <c r="BO60" s="311"/>
      <c r="BP60" s="311"/>
      <c r="BQ60" s="311"/>
      <c r="BR60" s="311"/>
      <c r="BS60" s="311"/>
      <c r="BT60" s="311"/>
      <c r="BU60" s="311"/>
      <c r="BV60" s="311"/>
      <c r="BW60" s="312"/>
      <c r="BX60" s="169" t="s">
        <v>204</v>
      </c>
      <c r="BY60" s="170"/>
      <c r="BZ60" s="170"/>
      <c r="CA60" s="170"/>
      <c r="CB60" s="170"/>
      <c r="CC60" s="170"/>
      <c r="CD60" s="170"/>
      <c r="CE60" s="171"/>
      <c r="CF60" s="172" t="s">
        <v>205</v>
      </c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1"/>
      <c r="CS60" s="172" t="s">
        <v>206</v>
      </c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1"/>
      <c r="DF60" s="164">
        <f>РАСШИФРОВКА!I23</f>
        <v>0</v>
      </c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6"/>
      <c r="DS60" s="164">
        <f>РАСШИФРОВКА!J23</f>
        <v>0</v>
      </c>
      <c r="DT60" s="165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6"/>
      <c r="EF60" s="164">
        <f>РАСШИФРОВКА!K23</f>
        <v>0</v>
      </c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  <c r="ER60" s="166"/>
      <c r="ES60" s="292" t="s">
        <v>147</v>
      </c>
      <c r="ET60" s="293"/>
      <c r="EU60" s="293"/>
      <c r="EV60" s="293"/>
      <c r="EW60" s="293"/>
      <c r="EX60" s="293"/>
      <c r="EY60" s="293"/>
      <c r="EZ60" s="293"/>
      <c r="FA60" s="293"/>
      <c r="FB60" s="293"/>
      <c r="FC60" s="293"/>
      <c r="FD60" s="293"/>
      <c r="FE60" s="294"/>
    </row>
    <row r="61" spans="1:161" s="26" customFormat="1" ht="11.25" customHeight="1" x14ac:dyDescent="0.2">
      <c r="A61" s="323" t="s">
        <v>207</v>
      </c>
      <c r="B61" s="338"/>
      <c r="C61" s="338"/>
      <c r="D61" s="338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338"/>
      <c r="AY61" s="338"/>
      <c r="AZ61" s="338"/>
      <c r="BA61" s="338"/>
      <c r="BB61" s="338"/>
      <c r="BC61" s="338"/>
      <c r="BD61" s="338"/>
      <c r="BE61" s="338"/>
      <c r="BF61" s="338"/>
      <c r="BG61" s="338"/>
      <c r="BH61" s="338"/>
      <c r="BI61" s="338"/>
      <c r="BJ61" s="338"/>
      <c r="BK61" s="338"/>
      <c r="BL61" s="338"/>
      <c r="BM61" s="338"/>
      <c r="BN61" s="338"/>
      <c r="BO61" s="338"/>
      <c r="BP61" s="338"/>
      <c r="BQ61" s="338"/>
      <c r="BR61" s="338"/>
      <c r="BS61" s="338"/>
      <c r="BT61" s="338"/>
      <c r="BU61" s="338"/>
      <c r="BV61" s="338"/>
      <c r="BW61" s="338"/>
      <c r="BX61" s="169" t="s">
        <v>208</v>
      </c>
      <c r="BY61" s="170"/>
      <c r="BZ61" s="170"/>
      <c r="CA61" s="170"/>
      <c r="CB61" s="170"/>
      <c r="CC61" s="170"/>
      <c r="CD61" s="170"/>
      <c r="CE61" s="171"/>
      <c r="CF61" s="172" t="s">
        <v>209</v>
      </c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1"/>
      <c r="CS61" s="172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1"/>
      <c r="DF61" s="164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6"/>
      <c r="DS61" s="164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6"/>
      <c r="EF61" s="164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  <c r="ER61" s="166"/>
      <c r="ES61" s="292" t="s">
        <v>147</v>
      </c>
      <c r="ET61" s="293"/>
      <c r="EU61" s="293"/>
      <c r="EV61" s="293"/>
      <c r="EW61" s="293"/>
      <c r="EX61" s="293"/>
      <c r="EY61" s="293"/>
      <c r="EZ61" s="293"/>
      <c r="FA61" s="293"/>
      <c r="FB61" s="293"/>
      <c r="FC61" s="293"/>
      <c r="FD61" s="293"/>
      <c r="FE61" s="294"/>
    </row>
    <row r="62" spans="1:161" s="26" customFormat="1" ht="11.25" customHeight="1" x14ac:dyDescent="0.2">
      <c r="A62" s="323" t="s">
        <v>210</v>
      </c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338"/>
      <c r="AY62" s="338"/>
      <c r="AZ62" s="338"/>
      <c r="BA62" s="338"/>
      <c r="BB62" s="338"/>
      <c r="BC62" s="338"/>
      <c r="BD62" s="338"/>
      <c r="BE62" s="338"/>
      <c r="BF62" s="338"/>
      <c r="BG62" s="338"/>
      <c r="BH62" s="338"/>
      <c r="BI62" s="338"/>
      <c r="BJ62" s="338"/>
      <c r="BK62" s="338"/>
      <c r="BL62" s="338"/>
      <c r="BM62" s="338"/>
      <c r="BN62" s="338"/>
      <c r="BO62" s="338"/>
      <c r="BP62" s="338"/>
      <c r="BQ62" s="338"/>
      <c r="BR62" s="338"/>
      <c r="BS62" s="338"/>
      <c r="BT62" s="338"/>
      <c r="BU62" s="338"/>
      <c r="BV62" s="338"/>
      <c r="BW62" s="338"/>
      <c r="BX62" s="169" t="s">
        <v>211</v>
      </c>
      <c r="BY62" s="170"/>
      <c r="BZ62" s="170"/>
      <c r="CA62" s="170"/>
      <c r="CB62" s="170"/>
      <c r="CC62" s="170"/>
      <c r="CD62" s="170"/>
      <c r="CE62" s="171"/>
      <c r="CF62" s="172" t="s">
        <v>212</v>
      </c>
      <c r="CG62" s="170"/>
      <c r="CH62" s="170"/>
      <c r="CI62" s="170"/>
      <c r="CJ62" s="170"/>
      <c r="CK62" s="170"/>
      <c r="CL62" s="170"/>
      <c r="CM62" s="170"/>
      <c r="CN62" s="170"/>
      <c r="CO62" s="170"/>
      <c r="CP62" s="170"/>
      <c r="CQ62" s="170"/>
      <c r="CR62" s="171"/>
      <c r="CS62" s="172" t="s">
        <v>213</v>
      </c>
      <c r="CT62" s="170"/>
      <c r="CU62" s="170"/>
      <c r="CV62" s="170"/>
      <c r="CW62" s="170"/>
      <c r="CX62" s="170"/>
      <c r="CY62" s="170"/>
      <c r="CZ62" s="170"/>
      <c r="DA62" s="170"/>
      <c r="DB62" s="170"/>
      <c r="DC62" s="170"/>
      <c r="DD62" s="170"/>
      <c r="DE62" s="171"/>
      <c r="DF62" s="164">
        <f>DF63+DF64</f>
        <v>8079954.8400000017</v>
      </c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6"/>
      <c r="DS62" s="164">
        <f>DS63+DS64</f>
        <v>8245850.3100000005</v>
      </c>
      <c r="DT62" s="165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6"/>
      <c r="EF62" s="164">
        <f>EF63+EF64</f>
        <v>8228460.0800000001</v>
      </c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  <c r="ER62" s="166"/>
      <c r="ES62" s="292" t="s">
        <v>147</v>
      </c>
      <c r="ET62" s="293"/>
      <c r="EU62" s="293"/>
      <c r="EV62" s="293"/>
      <c r="EW62" s="293"/>
      <c r="EX62" s="293"/>
      <c r="EY62" s="293"/>
      <c r="EZ62" s="293"/>
      <c r="FA62" s="293"/>
      <c r="FB62" s="293"/>
      <c r="FC62" s="293"/>
      <c r="FD62" s="293"/>
      <c r="FE62" s="294"/>
    </row>
    <row r="63" spans="1:161" s="26" customFormat="1" ht="21.75" customHeight="1" x14ac:dyDescent="0.2">
      <c r="A63" s="354" t="s">
        <v>214</v>
      </c>
      <c r="B63" s="355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  <c r="AQ63" s="355"/>
      <c r="AR63" s="355"/>
      <c r="AS63" s="355"/>
      <c r="AT63" s="355"/>
      <c r="AU63" s="355"/>
      <c r="AV63" s="355"/>
      <c r="AW63" s="355"/>
      <c r="AX63" s="355"/>
      <c r="AY63" s="355"/>
      <c r="AZ63" s="355"/>
      <c r="BA63" s="355"/>
      <c r="BB63" s="355"/>
      <c r="BC63" s="355"/>
      <c r="BD63" s="355"/>
      <c r="BE63" s="355"/>
      <c r="BF63" s="355"/>
      <c r="BG63" s="355"/>
      <c r="BH63" s="355"/>
      <c r="BI63" s="355"/>
      <c r="BJ63" s="355"/>
      <c r="BK63" s="355"/>
      <c r="BL63" s="355"/>
      <c r="BM63" s="355"/>
      <c r="BN63" s="355"/>
      <c r="BO63" s="355"/>
      <c r="BP63" s="355"/>
      <c r="BQ63" s="355"/>
      <c r="BR63" s="355"/>
      <c r="BS63" s="355"/>
      <c r="BT63" s="355"/>
      <c r="BU63" s="355"/>
      <c r="BV63" s="355"/>
      <c r="BW63" s="355"/>
      <c r="BX63" s="169" t="s">
        <v>215</v>
      </c>
      <c r="BY63" s="170"/>
      <c r="BZ63" s="170"/>
      <c r="CA63" s="170"/>
      <c r="CB63" s="170"/>
      <c r="CC63" s="170"/>
      <c r="CD63" s="170"/>
      <c r="CE63" s="171"/>
      <c r="CF63" s="172" t="s">
        <v>212</v>
      </c>
      <c r="CG63" s="170"/>
      <c r="CH63" s="170"/>
      <c r="CI63" s="170"/>
      <c r="CJ63" s="170"/>
      <c r="CK63" s="170"/>
      <c r="CL63" s="170"/>
      <c r="CM63" s="170"/>
      <c r="CN63" s="170"/>
      <c r="CO63" s="170"/>
      <c r="CP63" s="170"/>
      <c r="CQ63" s="170"/>
      <c r="CR63" s="171"/>
      <c r="CS63" s="172" t="s">
        <v>213</v>
      </c>
      <c r="CT63" s="170"/>
      <c r="CU63" s="170"/>
      <c r="CV63" s="170"/>
      <c r="CW63" s="170"/>
      <c r="CX63" s="170"/>
      <c r="CY63" s="170"/>
      <c r="CZ63" s="170"/>
      <c r="DA63" s="170"/>
      <c r="DB63" s="170"/>
      <c r="DC63" s="170"/>
      <c r="DD63" s="170"/>
      <c r="DE63" s="171"/>
      <c r="DF63" s="164">
        <f>РАСШИФРОВКА!I35</f>
        <v>8079954.8400000017</v>
      </c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6"/>
      <c r="DS63" s="164">
        <f>РАСШИФРОВКА!J35</f>
        <v>8245850.3100000005</v>
      </c>
      <c r="DT63" s="165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6"/>
      <c r="EF63" s="164">
        <f>РАСШИФРОВКА!K35</f>
        <v>8228460.0800000001</v>
      </c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  <c r="ER63" s="166"/>
      <c r="ES63" s="292" t="s">
        <v>147</v>
      </c>
      <c r="ET63" s="293"/>
      <c r="EU63" s="293"/>
      <c r="EV63" s="293"/>
      <c r="EW63" s="293"/>
      <c r="EX63" s="293"/>
      <c r="EY63" s="293"/>
      <c r="EZ63" s="293"/>
      <c r="FA63" s="293"/>
      <c r="FB63" s="293"/>
      <c r="FC63" s="293"/>
      <c r="FD63" s="293"/>
      <c r="FE63" s="294"/>
    </row>
    <row r="64" spans="1:161" s="27" customFormat="1" ht="12" customHeight="1" x14ac:dyDescent="0.2">
      <c r="A64" s="341" t="s">
        <v>506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2"/>
      <c r="Z64" s="342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342"/>
      <c r="AX64" s="342"/>
      <c r="AY64" s="342"/>
      <c r="AZ64" s="342"/>
      <c r="BA64" s="342"/>
      <c r="BB64" s="342"/>
      <c r="BC64" s="342"/>
      <c r="BD64" s="342"/>
      <c r="BE64" s="342"/>
      <c r="BF64" s="342"/>
      <c r="BG64" s="342"/>
      <c r="BH64" s="342"/>
      <c r="BI64" s="342"/>
      <c r="BJ64" s="342"/>
      <c r="BK64" s="342"/>
      <c r="BL64" s="342"/>
      <c r="BM64" s="342"/>
      <c r="BN64" s="342"/>
      <c r="BO64" s="342"/>
      <c r="BP64" s="342"/>
      <c r="BQ64" s="342"/>
      <c r="BR64" s="342"/>
      <c r="BS64" s="342"/>
      <c r="BT64" s="342"/>
      <c r="BU64" s="342"/>
      <c r="BV64" s="342"/>
      <c r="BW64" s="343"/>
      <c r="BX64" s="344" t="s">
        <v>216</v>
      </c>
      <c r="BY64" s="345"/>
      <c r="BZ64" s="345"/>
      <c r="CA64" s="345"/>
      <c r="CB64" s="345"/>
      <c r="CC64" s="345"/>
      <c r="CD64" s="345"/>
      <c r="CE64" s="346"/>
      <c r="CF64" s="347" t="s">
        <v>212</v>
      </c>
      <c r="CG64" s="345"/>
      <c r="CH64" s="345"/>
      <c r="CI64" s="345"/>
      <c r="CJ64" s="345"/>
      <c r="CK64" s="345"/>
      <c r="CL64" s="345"/>
      <c r="CM64" s="345"/>
      <c r="CN64" s="345"/>
      <c r="CO64" s="345"/>
      <c r="CP64" s="345"/>
      <c r="CQ64" s="345"/>
      <c r="CR64" s="346"/>
      <c r="CS64" s="347"/>
      <c r="CT64" s="345"/>
      <c r="CU64" s="345"/>
      <c r="CV64" s="345"/>
      <c r="CW64" s="345"/>
      <c r="CX64" s="345"/>
      <c r="CY64" s="345"/>
      <c r="CZ64" s="345"/>
      <c r="DA64" s="345"/>
      <c r="DB64" s="345"/>
      <c r="DC64" s="345"/>
      <c r="DD64" s="345"/>
      <c r="DE64" s="346"/>
      <c r="DF64" s="348"/>
      <c r="DG64" s="349"/>
      <c r="DH64" s="349"/>
      <c r="DI64" s="349"/>
      <c r="DJ64" s="349"/>
      <c r="DK64" s="349"/>
      <c r="DL64" s="349"/>
      <c r="DM64" s="349"/>
      <c r="DN64" s="349"/>
      <c r="DO64" s="349"/>
      <c r="DP64" s="349"/>
      <c r="DQ64" s="349"/>
      <c r="DR64" s="350"/>
      <c r="DS64" s="348"/>
      <c r="DT64" s="349"/>
      <c r="DU64" s="349"/>
      <c r="DV64" s="349"/>
      <c r="DW64" s="349"/>
      <c r="DX64" s="349"/>
      <c r="DY64" s="349"/>
      <c r="DZ64" s="349"/>
      <c r="EA64" s="349"/>
      <c r="EB64" s="349"/>
      <c r="EC64" s="349"/>
      <c r="ED64" s="349"/>
      <c r="EE64" s="350"/>
      <c r="EF64" s="348"/>
      <c r="EG64" s="349"/>
      <c r="EH64" s="349"/>
      <c r="EI64" s="349"/>
      <c r="EJ64" s="349"/>
      <c r="EK64" s="349"/>
      <c r="EL64" s="349"/>
      <c r="EM64" s="349"/>
      <c r="EN64" s="349"/>
      <c r="EO64" s="349"/>
      <c r="EP64" s="349"/>
      <c r="EQ64" s="349"/>
      <c r="ER64" s="350"/>
      <c r="ES64" s="351" t="s">
        <v>147</v>
      </c>
      <c r="ET64" s="352"/>
      <c r="EU64" s="352"/>
      <c r="EV64" s="352"/>
      <c r="EW64" s="352"/>
      <c r="EX64" s="352"/>
      <c r="EY64" s="352"/>
      <c r="EZ64" s="352"/>
      <c r="FA64" s="352"/>
      <c r="FB64" s="352"/>
      <c r="FC64" s="352"/>
      <c r="FD64" s="352"/>
      <c r="FE64" s="353"/>
    </row>
    <row r="65" spans="1:161" s="26" customFormat="1" ht="11.25" customHeight="1" x14ac:dyDescent="0.2">
      <c r="A65" s="310" t="s">
        <v>217</v>
      </c>
      <c r="B65" s="311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11"/>
      <c r="AS65" s="311"/>
      <c r="AT65" s="311"/>
      <c r="AU65" s="311"/>
      <c r="AV65" s="311"/>
      <c r="AW65" s="311"/>
      <c r="AX65" s="311"/>
      <c r="AY65" s="311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  <c r="BM65" s="311"/>
      <c r="BN65" s="311"/>
      <c r="BO65" s="311"/>
      <c r="BP65" s="311"/>
      <c r="BQ65" s="311"/>
      <c r="BR65" s="311"/>
      <c r="BS65" s="311"/>
      <c r="BT65" s="311"/>
      <c r="BU65" s="311"/>
      <c r="BV65" s="311"/>
      <c r="BW65" s="312"/>
      <c r="BX65" s="169" t="s">
        <v>218</v>
      </c>
      <c r="BY65" s="170"/>
      <c r="BZ65" s="170"/>
      <c r="CA65" s="170"/>
      <c r="CB65" s="170"/>
      <c r="CC65" s="170"/>
      <c r="CD65" s="170"/>
      <c r="CE65" s="171"/>
      <c r="CF65" s="172" t="s">
        <v>163</v>
      </c>
      <c r="CG65" s="170"/>
      <c r="CH65" s="170"/>
      <c r="CI65" s="170"/>
      <c r="CJ65" s="170"/>
      <c r="CK65" s="170"/>
      <c r="CL65" s="170"/>
      <c r="CM65" s="170"/>
      <c r="CN65" s="170"/>
      <c r="CO65" s="170"/>
      <c r="CP65" s="170"/>
      <c r="CQ65" s="170"/>
      <c r="CR65" s="171"/>
      <c r="CS65" s="172"/>
      <c r="CT65" s="170"/>
      <c r="CU65" s="170"/>
      <c r="CV65" s="170"/>
      <c r="CW65" s="170"/>
      <c r="CX65" s="170"/>
      <c r="CY65" s="170"/>
      <c r="CZ65" s="170"/>
      <c r="DA65" s="170"/>
      <c r="DB65" s="170"/>
      <c r="DC65" s="170"/>
      <c r="DD65" s="170"/>
      <c r="DE65" s="171"/>
      <c r="DF65" s="164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6"/>
      <c r="DS65" s="164"/>
      <c r="DT65" s="16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6"/>
      <c r="EF65" s="164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  <c r="ER65" s="166"/>
      <c r="ES65" s="292" t="s">
        <v>147</v>
      </c>
      <c r="ET65" s="293"/>
      <c r="EU65" s="293"/>
      <c r="EV65" s="293"/>
      <c r="EW65" s="293"/>
      <c r="EX65" s="293"/>
      <c r="EY65" s="293"/>
      <c r="EZ65" s="293"/>
      <c r="FA65" s="293"/>
      <c r="FB65" s="293"/>
      <c r="FC65" s="293"/>
      <c r="FD65" s="293"/>
      <c r="FE65" s="294"/>
    </row>
    <row r="66" spans="1:161" s="26" customFormat="1" ht="11.25" customHeight="1" x14ac:dyDescent="0.2">
      <c r="A66" s="310" t="s">
        <v>219</v>
      </c>
      <c r="B66" s="311"/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  <c r="AR66" s="311"/>
      <c r="AS66" s="311"/>
      <c r="AT66" s="311"/>
      <c r="AU66" s="311"/>
      <c r="AV66" s="311"/>
      <c r="AW66" s="311"/>
      <c r="AX66" s="311"/>
      <c r="AY66" s="311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  <c r="BM66" s="311"/>
      <c r="BN66" s="311"/>
      <c r="BO66" s="311"/>
      <c r="BP66" s="311"/>
      <c r="BQ66" s="311"/>
      <c r="BR66" s="311"/>
      <c r="BS66" s="311"/>
      <c r="BT66" s="311"/>
      <c r="BU66" s="311"/>
      <c r="BV66" s="311"/>
      <c r="BW66" s="312"/>
      <c r="BX66" s="169" t="s">
        <v>220</v>
      </c>
      <c r="BY66" s="170"/>
      <c r="BZ66" s="170"/>
      <c r="CA66" s="170"/>
      <c r="CB66" s="170"/>
      <c r="CC66" s="170"/>
      <c r="CD66" s="170"/>
      <c r="CE66" s="171"/>
      <c r="CF66" s="172" t="s">
        <v>221</v>
      </c>
      <c r="CG66" s="170"/>
      <c r="CH66" s="170"/>
      <c r="CI66" s="170"/>
      <c r="CJ66" s="170"/>
      <c r="CK66" s="170"/>
      <c r="CL66" s="170"/>
      <c r="CM66" s="170"/>
      <c r="CN66" s="170"/>
      <c r="CO66" s="170"/>
      <c r="CP66" s="170"/>
      <c r="CQ66" s="170"/>
      <c r="CR66" s="171"/>
      <c r="CS66" s="172"/>
      <c r="CT66" s="170"/>
      <c r="CU66" s="170"/>
      <c r="CV66" s="170"/>
      <c r="CW66" s="170"/>
      <c r="CX66" s="170"/>
      <c r="CY66" s="170"/>
      <c r="CZ66" s="170"/>
      <c r="DA66" s="170"/>
      <c r="DB66" s="170"/>
      <c r="DC66" s="170"/>
      <c r="DD66" s="170"/>
      <c r="DE66" s="171"/>
      <c r="DF66" s="164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6"/>
      <c r="DS66" s="164"/>
      <c r="DT66" s="16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6"/>
      <c r="EF66" s="164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  <c r="ER66" s="166"/>
      <c r="ES66" s="292" t="s">
        <v>147</v>
      </c>
      <c r="ET66" s="293"/>
      <c r="EU66" s="293"/>
      <c r="EV66" s="293"/>
      <c r="EW66" s="293"/>
      <c r="EX66" s="293"/>
      <c r="EY66" s="293"/>
      <c r="EZ66" s="293"/>
      <c r="FA66" s="293"/>
      <c r="FB66" s="293"/>
      <c r="FC66" s="293"/>
      <c r="FD66" s="293"/>
      <c r="FE66" s="294"/>
    </row>
    <row r="67" spans="1:161" s="27" customFormat="1" ht="11.25" customHeight="1" thickBot="1" x14ac:dyDescent="0.25">
      <c r="A67" s="298" t="s">
        <v>222</v>
      </c>
      <c r="B67" s="362"/>
      <c r="C67" s="362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2"/>
      <c r="AX67" s="362"/>
      <c r="AY67" s="362"/>
      <c r="AZ67" s="362"/>
      <c r="BA67" s="362"/>
      <c r="BB67" s="362"/>
      <c r="BC67" s="362"/>
      <c r="BD67" s="362"/>
      <c r="BE67" s="362"/>
      <c r="BF67" s="362"/>
      <c r="BG67" s="362"/>
      <c r="BH67" s="362"/>
      <c r="BI67" s="362"/>
      <c r="BJ67" s="362"/>
      <c r="BK67" s="362"/>
      <c r="BL67" s="362"/>
      <c r="BM67" s="362"/>
      <c r="BN67" s="362"/>
      <c r="BO67" s="362"/>
      <c r="BP67" s="362"/>
      <c r="BQ67" s="362"/>
      <c r="BR67" s="362"/>
      <c r="BS67" s="362"/>
      <c r="BT67" s="362"/>
      <c r="BU67" s="362"/>
      <c r="BV67" s="362"/>
      <c r="BW67" s="363"/>
      <c r="BX67" s="364" t="s">
        <v>223</v>
      </c>
      <c r="BY67" s="365"/>
      <c r="BZ67" s="365"/>
      <c r="CA67" s="365"/>
      <c r="CB67" s="365"/>
      <c r="CC67" s="365"/>
      <c r="CD67" s="365"/>
      <c r="CE67" s="366"/>
      <c r="CF67" s="367" t="s">
        <v>224</v>
      </c>
      <c r="CG67" s="365"/>
      <c r="CH67" s="365"/>
      <c r="CI67" s="365"/>
      <c r="CJ67" s="365"/>
      <c r="CK67" s="365"/>
      <c r="CL67" s="365"/>
      <c r="CM67" s="365"/>
      <c r="CN67" s="365"/>
      <c r="CO67" s="365"/>
      <c r="CP67" s="365"/>
      <c r="CQ67" s="365"/>
      <c r="CR67" s="366"/>
      <c r="CS67" s="367"/>
      <c r="CT67" s="365"/>
      <c r="CU67" s="365"/>
      <c r="CV67" s="365"/>
      <c r="CW67" s="365"/>
      <c r="CX67" s="365"/>
      <c r="CY67" s="365"/>
      <c r="CZ67" s="365"/>
      <c r="DA67" s="365"/>
      <c r="DB67" s="365"/>
      <c r="DC67" s="365"/>
      <c r="DD67" s="365"/>
      <c r="DE67" s="366"/>
      <c r="DF67" s="356"/>
      <c r="DG67" s="357"/>
      <c r="DH67" s="357"/>
      <c r="DI67" s="357"/>
      <c r="DJ67" s="357"/>
      <c r="DK67" s="357"/>
      <c r="DL67" s="357"/>
      <c r="DM67" s="357"/>
      <c r="DN67" s="357"/>
      <c r="DO67" s="357"/>
      <c r="DP67" s="357"/>
      <c r="DQ67" s="357"/>
      <c r="DR67" s="358"/>
      <c r="DS67" s="356"/>
      <c r="DT67" s="357"/>
      <c r="DU67" s="357"/>
      <c r="DV67" s="357"/>
      <c r="DW67" s="357"/>
      <c r="DX67" s="357"/>
      <c r="DY67" s="357"/>
      <c r="DZ67" s="357"/>
      <c r="EA67" s="357"/>
      <c r="EB67" s="357"/>
      <c r="EC67" s="357"/>
      <c r="ED67" s="357"/>
      <c r="EE67" s="358"/>
      <c r="EF67" s="356"/>
      <c r="EG67" s="357"/>
      <c r="EH67" s="357"/>
      <c r="EI67" s="357"/>
      <c r="EJ67" s="357"/>
      <c r="EK67" s="357"/>
      <c r="EL67" s="357"/>
      <c r="EM67" s="357"/>
      <c r="EN67" s="357"/>
      <c r="EO67" s="357"/>
      <c r="EP67" s="357"/>
      <c r="EQ67" s="357"/>
      <c r="ER67" s="358"/>
      <c r="ES67" s="359" t="s">
        <v>147</v>
      </c>
      <c r="ET67" s="360"/>
      <c r="EU67" s="360"/>
      <c r="EV67" s="360"/>
      <c r="EW67" s="360"/>
      <c r="EX67" s="360"/>
      <c r="EY67" s="360"/>
      <c r="EZ67" s="360"/>
      <c r="FA67" s="360"/>
      <c r="FB67" s="360"/>
      <c r="FC67" s="360"/>
      <c r="FD67" s="360"/>
      <c r="FE67" s="361"/>
    </row>
    <row r="68" spans="1:161" s="26" customFormat="1" ht="11.25" customHeight="1" x14ac:dyDescent="0.2">
      <c r="A68" s="310" t="s">
        <v>225</v>
      </c>
      <c r="B68" s="311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  <c r="AH68" s="311"/>
      <c r="AI68" s="311"/>
      <c r="AJ68" s="311"/>
      <c r="AK68" s="311"/>
      <c r="AL68" s="311"/>
      <c r="AM68" s="311"/>
      <c r="AN68" s="311"/>
      <c r="AO68" s="311"/>
      <c r="AP68" s="311"/>
      <c r="AQ68" s="311"/>
      <c r="AR68" s="311"/>
      <c r="AS68" s="311"/>
      <c r="AT68" s="311"/>
      <c r="AU68" s="311"/>
      <c r="AV68" s="311"/>
      <c r="AW68" s="311"/>
      <c r="AX68" s="311"/>
      <c r="AY68" s="311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  <c r="BM68" s="311"/>
      <c r="BN68" s="311"/>
      <c r="BO68" s="311"/>
      <c r="BP68" s="311"/>
      <c r="BQ68" s="311"/>
      <c r="BR68" s="311"/>
      <c r="BS68" s="311"/>
      <c r="BT68" s="311"/>
      <c r="BU68" s="311"/>
      <c r="BV68" s="311"/>
      <c r="BW68" s="312"/>
      <c r="BX68" s="313" t="s">
        <v>226</v>
      </c>
      <c r="BY68" s="314"/>
      <c r="BZ68" s="314"/>
      <c r="CA68" s="314"/>
      <c r="CB68" s="314"/>
      <c r="CC68" s="314"/>
      <c r="CD68" s="314"/>
      <c r="CE68" s="315"/>
      <c r="CF68" s="316" t="s">
        <v>227</v>
      </c>
      <c r="CG68" s="314"/>
      <c r="CH68" s="314"/>
      <c r="CI68" s="314"/>
      <c r="CJ68" s="314"/>
      <c r="CK68" s="314"/>
      <c r="CL68" s="314"/>
      <c r="CM68" s="314"/>
      <c r="CN68" s="314"/>
      <c r="CO68" s="314"/>
      <c r="CP68" s="314"/>
      <c r="CQ68" s="314"/>
      <c r="CR68" s="315"/>
      <c r="CS68" s="316"/>
      <c r="CT68" s="314"/>
      <c r="CU68" s="314"/>
      <c r="CV68" s="314"/>
      <c r="CW68" s="314"/>
      <c r="CX68" s="314"/>
      <c r="CY68" s="314"/>
      <c r="CZ68" s="314"/>
      <c r="DA68" s="314"/>
      <c r="DB68" s="314"/>
      <c r="DC68" s="314"/>
      <c r="DD68" s="314"/>
      <c r="DE68" s="315"/>
      <c r="DF68" s="317"/>
      <c r="DG68" s="318"/>
      <c r="DH68" s="318"/>
      <c r="DI68" s="318"/>
      <c r="DJ68" s="318"/>
      <c r="DK68" s="318"/>
      <c r="DL68" s="318"/>
      <c r="DM68" s="318"/>
      <c r="DN68" s="318"/>
      <c r="DO68" s="318"/>
      <c r="DP68" s="318"/>
      <c r="DQ68" s="318"/>
      <c r="DR68" s="319"/>
      <c r="DS68" s="317"/>
      <c r="DT68" s="318"/>
      <c r="DU68" s="318"/>
      <c r="DV68" s="318"/>
      <c r="DW68" s="318"/>
      <c r="DX68" s="318"/>
      <c r="DY68" s="318"/>
      <c r="DZ68" s="318"/>
      <c r="EA68" s="318"/>
      <c r="EB68" s="318"/>
      <c r="EC68" s="318"/>
      <c r="ED68" s="318"/>
      <c r="EE68" s="319"/>
      <c r="EF68" s="317"/>
      <c r="EG68" s="318"/>
      <c r="EH68" s="318"/>
      <c r="EI68" s="318"/>
      <c r="EJ68" s="318"/>
      <c r="EK68" s="318"/>
      <c r="EL68" s="318"/>
      <c r="EM68" s="318"/>
      <c r="EN68" s="318"/>
      <c r="EO68" s="318"/>
      <c r="EP68" s="318"/>
      <c r="EQ68" s="318"/>
      <c r="ER68" s="319"/>
      <c r="ES68" s="320" t="s">
        <v>147</v>
      </c>
      <c r="ET68" s="321"/>
      <c r="EU68" s="321"/>
      <c r="EV68" s="321"/>
      <c r="EW68" s="321"/>
      <c r="EX68" s="321"/>
      <c r="EY68" s="321"/>
      <c r="EZ68" s="321"/>
      <c r="FA68" s="321"/>
      <c r="FB68" s="321"/>
      <c r="FC68" s="321"/>
      <c r="FD68" s="321"/>
      <c r="FE68" s="322"/>
    </row>
    <row r="69" spans="1:161" s="26" customFormat="1" ht="11.25" customHeight="1" x14ac:dyDescent="0.2">
      <c r="A69" s="354" t="s">
        <v>228</v>
      </c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355"/>
      <c r="AY69" s="355"/>
      <c r="AZ69" s="355"/>
      <c r="BA69" s="355"/>
      <c r="BB69" s="355"/>
      <c r="BC69" s="355"/>
      <c r="BD69" s="355"/>
      <c r="BE69" s="355"/>
      <c r="BF69" s="355"/>
      <c r="BG69" s="355"/>
      <c r="BH69" s="355"/>
      <c r="BI69" s="355"/>
      <c r="BJ69" s="355"/>
      <c r="BK69" s="355"/>
      <c r="BL69" s="355"/>
      <c r="BM69" s="355"/>
      <c r="BN69" s="355"/>
      <c r="BO69" s="355"/>
      <c r="BP69" s="355"/>
      <c r="BQ69" s="355"/>
      <c r="BR69" s="355"/>
      <c r="BS69" s="355"/>
      <c r="BT69" s="355"/>
      <c r="BU69" s="355"/>
      <c r="BV69" s="355"/>
      <c r="BW69" s="355"/>
      <c r="BX69" s="169" t="s">
        <v>229</v>
      </c>
      <c r="BY69" s="170"/>
      <c r="BZ69" s="170"/>
      <c r="CA69" s="170"/>
      <c r="CB69" s="170"/>
      <c r="CC69" s="170"/>
      <c r="CD69" s="170"/>
      <c r="CE69" s="171"/>
      <c r="CF69" s="172" t="s">
        <v>227</v>
      </c>
      <c r="CG69" s="170"/>
      <c r="CH69" s="170"/>
      <c r="CI69" s="170"/>
      <c r="CJ69" s="170"/>
      <c r="CK69" s="170"/>
      <c r="CL69" s="170"/>
      <c r="CM69" s="170"/>
      <c r="CN69" s="170"/>
      <c r="CO69" s="170"/>
      <c r="CP69" s="170"/>
      <c r="CQ69" s="170"/>
      <c r="CR69" s="171"/>
      <c r="CS69" s="172"/>
      <c r="CT69" s="170"/>
      <c r="CU69" s="170"/>
      <c r="CV69" s="170"/>
      <c r="CW69" s="170"/>
      <c r="CX69" s="170"/>
      <c r="CY69" s="170"/>
      <c r="CZ69" s="170"/>
      <c r="DA69" s="170"/>
      <c r="DB69" s="170"/>
      <c r="DC69" s="170"/>
      <c r="DD69" s="170"/>
      <c r="DE69" s="171"/>
      <c r="DF69" s="164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6"/>
      <c r="DS69" s="164"/>
      <c r="DT69" s="165"/>
      <c r="DU69" s="165"/>
      <c r="DV69" s="165"/>
      <c r="DW69" s="165"/>
      <c r="DX69" s="165"/>
      <c r="DY69" s="165"/>
      <c r="DZ69" s="165"/>
      <c r="EA69" s="165"/>
      <c r="EB69" s="165"/>
      <c r="EC69" s="165"/>
      <c r="ED69" s="165"/>
      <c r="EE69" s="166"/>
      <c r="EF69" s="164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  <c r="ER69" s="166"/>
      <c r="ES69" s="292" t="s">
        <v>147</v>
      </c>
      <c r="ET69" s="293"/>
      <c r="EU69" s="293"/>
      <c r="EV69" s="293"/>
      <c r="EW69" s="293"/>
      <c r="EX69" s="293"/>
      <c r="EY69" s="293"/>
      <c r="EZ69" s="293"/>
      <c r="FA69" s="293"/>
      <c r="FB69" s="293"/>
      <c r="FC69" s="293"/>
      <c r="FD69" s="293"/>
      <c r="FE69" s="294"/>
    </row>
    <row r="70" spans="1:161" s="26" customFormat="1" ht="11.25" customHeight="1" x14ac:dyDescent="0.2">
      <c r="A70" s="296" t="s">
        <v>230</v>
      </c>
      <c r="B70" s="297"/>
      <c r="C70" s="297"/>
      <c r="D70" s="297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169" t="s">
        <v>231</v>
      </c>
      <c r="BY70" s="170"/>
      <c r="BZ70" s="170"/>
      <c r="CA70" s="170"/>
      <c r="CB70" s="170"/>
      <c r="CC70" s="170"/>
      <c r="CD70" s="170"/>
      <c r="CE70" s="171"/>
      <c r="CF70" s="172" t="s">
        <v>232</v>
      </c>
      <c r="CG70" s="170"/>
      <c r="CH70" s="170"/>
      <c r="CI70" s="170"/>
      <c r="CJ70" s="170"/>
      <c r="CK70" s="170"/>
      <c r="CL70" s="170"/>
      <c r="CM70" s="170"/>
      <c r="CN70" s="170"/>
      <c r="CO70" s="170"/>
      <c r="CP70" s="170"/>
      <c r="CQ70" s="170"/>
      <c r="CR70" s="171"/>
      <c r="CS70" s="172" t="s">
        <v>494</v>
      </c>
      <c r="CT70" s="170"/>
      <c r="CU70" s="170"/>
      <c r="CV70" s="170"/>
      <c r="CW70" s="170"/>
      <c r="CX70" s="170"/>
      <c r="CY70" s="170"/>
      <c r="CZ70" s="170"/>
      <c r="DA70" s="170"/>
      <c r="DB70" s="170"/>
      <c r="DC70" s="170"/>
      <c r="DD70" s="170"/>
      <c r="DE70" s="171"/>
      <c r="DF70" s="164">
        <f>DF72</f>
        <v>0</v>
      </c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6"/>
      <c r="DS70" s="164">
        <f>DS72</f>
        <v>0</v>
      </c>
      <c r="DT70" s="165"/>
      <c r="DU70" s="165"/>
      <c r="DV70" s="165"/>
      <c r="DW70" s="165"/>
      <c r="DX70" s="165"/>
      <c r="DY70" s="165"/>
      <c r="DZ70" s="165"/>
      <c r="EA70" s="165"/>
      <c r="EB70" s="165"/>
      <c r="EC70" s="165"/>
      <c r="ED70" s="165"/>
      <c r="EE70" s="166"/>
      <c r="EF70" s="164">
        <f>EF72</f>
        <v>0</v>
      </c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  <c r="ER70" s="166"/>
      <c r="ES70" s="292" t="s">
        <v>147</v>
      </c>
      <c r="ET70" s="293"/>
      <c r="EU70" s="293"/>
      <c r="EV70" s="293"/>
      <c r="EW70" s="293"/>
      <c r="EX70" s="293"/>
      <c r="EY70" s="293"/>
      <c r="EZ70" s="293"/>
      <c r="FA70" s="293"/>
      <c r="FB70" s="293"/>
      <c r="FC70" s="293"/>
      <c r="FD70" s="293"/>
      <c r="FE70" s="294"/>
    </row>
    <row r="71" spans="1:161" s="26" customFormat="1" ht="33" customHeight="1" x14ac:dyDescent="0.2">
      <c r="A71" s="323" t="s">
        <v>233</v>
      </c>
      <c r="B71" s="338"/>
      <c r="C71" s="338"/>
      <c r="D71" s="338"/>
      <c r="E71" s="338"/>
      <c r="F71" s="338"/>
      <c r="G71" s="338"/>
      <c r="H71" s="338"/>
      <c r="I71" s="338"/>
      <c r="J71" s="338"/>
      <c r="K71" s="338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  <c r="AT71" s="338"/>
      <c r="AU71" s="338"/>
      <c r="AV71" s="338"/>
      <c r="AW71" s="338"/>
      <c r="AX71" s="338"/>
      <c r="AY71" s="338"/>
      <c r="AZ71" s="338"/>
      <c r="BA71" s="338"/>
      <c r="BB71" s="338"/>
      <c r="BC71" s="338"/>
      <c r="BD71" s="338"/>
      <c r="BE71" s="338"/>
      <c r="BF71" s="338"/>
      <c r="BG71" s="338"/>
      <c r="BH71" s="338"/>
      <c r="BI71" s="338"/>
      <c r="BJ71" s="338"/>
      <c r="BK71" s="338"/>
      <c r="BL71" s="338"/>
      <c r="BM71" s="338"/>
      <c r="BN71" s="338"/>
      <c r="BO71" s="338"/>
      <c r="BP71" s="338"/>
      <c r="BQ71" s="338"/>
      <c r="BR71" s="338"/>
      <c r="BS71" s="338"/>
      <c r="BT71" s="338"/>
      <c r="BU71" s="338"/>
      <c r="BV71" s="338"/>
      <c r="BW71" s="338"/>
      <c r="BX71" s="169" t="s">
        <v>234</v>
      </c>
      <c r="BY71" s="170"/>
      <c r="BZ71" s="170"/>
      <c r="CA71" s="170"/>
      <c r="CB71" s="170"/>
      <c r="CC71" s="170"/>
      <c r="CD71" s="170"/>
      <c r="CE71" s="171"/>
      <c r="CF71" s="172" t="s">
        <v>235</v>
      </c>
      <c r="CG71" s="170"/>
      <c r="CH71" s="170"/>
      <c r="CI71" s="170"/>
      <c r="CJ71" s="170"/>
      <c r="CK71" s="170"/>
      <c r="CL71" s="170"/>
      <c r="CM71" s="170"/>
      <c r="CN71" s="170"/>
      <c r="CO71" s="170"/>
      <c r="CP71" s="170"/>
      <c r="CQ71" s="170"/>
      <c r="CR71" s="171"/>
      <c r="CS71" s="172"/>
      <c r="CT71" s="170"/>
      <c r="CU71" s="170"/>
      <c r="CV71" s="170"/>
      <c r="CW71" s="170"/>
      <c r="CX71" s="170"/>
      <c r="CY71" s="170"/>
      <c r="CZ71" s="170"/>
      <c r="DA71" s="170"/>
      <c r="DB71" s="170"/>
      <c r="DC71" s="170"/>
      <c r="DD71" s="170"/>
      <c r="DE71" s="171"/>
      <c r="DF71" s="164">
        <f>DF72</f>
        <v>0</v>
      </c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6"/>
      <c r="DS71" s="164">
        <f>DS72</f>
        <v>0</v>
      </c>
      <c r="DT71" s="165"/>
      <c r="DU71" s="165"/>
      <c r="DV71" s="165"/>
      <c r="DW71" s="165"/>
      <c r="DX71" s="165"/>
      <c r="DY71" s="165"/>
      <c r="DZ71" s="165"/>
      <c r="EA71" s="165"/>
      <c r="EB71" s="165"/>
      <c r="EC71" s="165"/>
      <c r="ED71" s="165"/>
      <c r="EE71" s="166"/>
      <c r="EF71" s="164">
        <f>EF72</f>
        <v>0</v>
      </c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  <c r="ER71" s="166"/>
      <c r="ES71" s="292" t="s">
        <v>147</v>
      </c>
      <c r="ET71" s="293"/>
      <c r="EU71" s="293"/>
      <c r="EV71" s="293"/>
      <c r="EW71" s="293"/>
      <c r="EX71" s="293"/>
      <c r="EY71" s="293"/>
      <c r="EZ71" s="293"/>
      <c r="FA71" s="293"/>
      <c r="FB71" s="293"/>
      <c r="FC71" s="293"/>
      <c r="FD71" s="293"/>
      <c r="FE71" s="294"/>
    </row>
    <row r="72" spans="1:161" s="26" customFormat="1" ht="39.75" customHeight="1" x14ac:dyDescent="0.2">
      <c r="A72" s="354" t="s">
        <v>236</v>
      </c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355"/>
      <c r="AY72" s="355"/>
      <c r="AZ72" s="355"/>
      <c r="BA72" s="355"/>
      <c r="BB72" s="355"/>
      <c r="BC72" s="355"/>
      <c r="BD72" s="355"/>
      <c r="BE72" s="355"/>
      <c r="BF72" s="355"/>
      <c r="BG72" s="355"/>
      <c r="BH72" s="355"/>
      <c r="BI72" s="355"/>
      <c r="BJ72" s="355"/>
      <c r="BK72" s="355"/>
      <c r="BL72" s="355"/>
      <c r="BM72" s="355"/>
      <c r="BN72" s="355"/>
      <c r="BO72" s="355"/>
      <c r="BP72" s="355"/>
      <c r="BQ72" s="355"/>
      <c r="BR72" s="355"/>
      <c r="BS72" s="355"/>
      <c r="BT72" s="355"/>
      <c r="BU72" s="355"/>
      <c r="BV72" s="355"/>
      <c r="BW72" s="355"/>
      <c r="BX72" s="169" t="s">
        <v>237</v>
      </c>
      <c r="BY72" s="170"/>
      <c r="BZ72" s="170"/>
      <c r="CA72" s="170"/>
      <c r="CB72" s="170"/>
      <c r="CC72" s="170"/>
      <c r="CD72" s="170"/>
      <c r="CE72" s="171"/>
      <c r="CF72" s="172" t="s">
        <v>238</v>
      </c>
      <c r="CG72" s="170"/>
      <c r="CH72" s="170"/>
      <c r="CI72" s="170"/>
      <c r="CJ72" s="170"/>
      <c r="CK72" s="170"/>
      <c r="CL72" s="170"/>
      <c r="CM72" s="170"/>
      <c r="CN72" s="170"/>
      <c r="CO72" s="170"/>
      <c r="CP72" s="170"/>
      <c r="CQ72" s="170"/>
      <c r="CR72" s="171"/>
      <c r="CS72" s="172" t="s">
        <v>239</v>
      </c>
      <c r="CT72" s="170"/>
      <c r="CU72" s="170"/>
      <c r="CV72" s="170"/>
      <c r="CW72" s="170"/>
      <c r="CX72" s="170"/>
      <c r="CY72" s="170"/>
      <c r="CZ72" s="170"/>
      <c r="DA72" s="170"/>
      <c r="DB72" s="170"/>
      <c r="DC72" s="170"/>
      <c r="DD72" s="170"/>
      <c r="DE72" s="171"/>
      <c r="DF72" s="164">
        <f>РАСШИФРОВКА!I41</f>
        <v>0</v>
      </c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6"/>
      <c r="DS72" s="164">
        <f>РАСШИФРОВКА!J41</f>
        <v>0</v>
      </c>
      <c r="DT72" s="165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6"/>
      <c r="EF72" s="164">
        <f>РАСШИФРОВКА!K41</f>
        <v>0</v>
      </c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  <c r="ER72" s="166"/>
      <c r="ES72" s="292" t="s">
        <v>147</v>
      </c>
      <c r="ET72" s="293"/>
      <c r="EU72" s="293"/>
      <c r="EV72" s="293"/>
      <c r="EW72" s="293"/>
      <c r="EX72" s="293"/>
      <c r="EY72" s="293"/>
      <c r="EZ72" s="293"/>
      <c r="FA72" s="293"/>
      <c r="FB72" s="293"/>
      <c r="FC72" s="293"/>
      <c r="FD72" s="293"/>
      <c r="FE72" s="294"/>
    </row>
    <row r="73" spans="1:161" s="26" customFormat="1" ht="11.25" hidden="1" customHeight="1" x14ac:dyDescent="0.2">
      <c r="A73" s="354"/>
      <c r="B73" s="355"/>
      <c r="C73" s="355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  <c r="AQ73" s="355"/>
      <c r="AR73" s="355"/>
      <c r="AS73" s="355"/>
      <c r="AT73" s="355"/>
      <c r="AU73" s="355"/>
      <c r="AV73" s="355"/>
      <c r="AW73" s="355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169"/>
      <c r="BY73" s="170"/>
      <c r="BZ73" s="170"/>
      <c r="CA73" s="170"/>
      <c r="CB73" s="170"/>
      <c r="CC73" s="170"/>
      <c r="CD73" s="170"/>
      <c r="CE73" s="171"/>
      <c r="CF73" s="172"/>
      <c r="CG73" s="170"/>
      <c r="CH73" s="170"/>
      <c r="CI73" s="170"/>
      <c r="CJ73" s="170"/>
      <c r="CK73" s="170"/>
      <c r="CL73" s="170"/>
      <c r="CM73" s="170"/>
      <c r="CN73" s="170"/>
      <c r="CO73" s="170"/>
      <c r="CP73" s="170"/>
      <c r="CQ73" s="170"/>
      <c r="CR73" s="171"/>
      <c r="CS73" s="172"/>
      <c r="CT73" s="170"/>
      <c r="CU73" s="170"/>
      <c r="CV73" s="170"/>
      <c r="CW73" s="170"/>
      <c r="CX73" s="170"/>
      <c r="CY73" s="170"/>
      <c r="CZ73" s="170"/>
      <c r="DA73" s="170"/>
      <c r="DB73" s="170"/>
      <c r="DC73" s="170"/>
      <c r="DD73" s="170"/>
      <c r="DE73" s="171"/>
      <c r="DF73" s="164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6"/>
      <c r="DS73" s="164"/>
      <c r="DT73" s="165"/>
      <c r="DU73" s="165"/>
      <c r="DV73" s="165"/>
      <c r="DW73" s="165"/>
      <c r="DX73" s="165"/>
      <c r="DY73" s="165"/>
      <c r="DZ73" s="165"/>
      <c r="EA73" s="165"/>
      <c r="EB73" s="165"/>
      <c r="EC73" s="165"/>
      <c r="ED73" s="165"/>
      <c r="EE73" s="166"/>
      <c r="EF73" s="164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  <c r="ER73" s="166"/>
      <c r="ES73" s="292"/>
      <c r="ET73" s="293"/>
      <c r="EU73" s="293"/>
      <c r="EV73" s="293"/>
      <c r="EW73" s="293"/>
      <c r="EX73" s="293"/>
      <c r="EY73" s="293"/>
      <c r="EZ73" s="293"/>
      <c r="FA73" s="293"/>
      <c r="FB73" s="293"/>
      <c r="FC73" s="293"/>
      <c r="FD73" s="293"/>
      <c r="FE73" s="294"/>
    </row>
    <row r="74" spans="1:161" s="26" customFormat="1" ht="11.25" customHeight="1" x14ac:dyDescent="0.2">
      <c r="A74" s="323" t="s">
        <v>240</v>
      </c>
      <c r="B74" s="338"/>
      <c r="C74" s="338"/>
      <c r="D74" s="338"/>
      <c r="E74" s="338"/>
      <c r="F74" s="338"/>
      <c r="G74" s="338"/>
      <c r="H74" s="338"/>
      <c r="I74" s="338"/>
      <c r="J74" s="338"/>
      <c r="K74" s="338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  <c r="AT74" s="338"/>
      <c r="AU74" s="338"/>
      <c r="AV74" s="338"/>
      <c r="AW74" s="338"/>
      <c r="AX74" s="338"/>
      <c r="AY74" s="338"/>
      <c r="AZ74" s="338"/>
      <c r="BA74" s="338"/>
      <c r="BB74" s="338"/>
      <c r="BC74" s="338"/>
      <c r="BD74" s="338"/>
      <c r="BE74" s="338"/>
      <c r="BF74" s="338"/>
      <c r="BG74" s="338"/>
      <c r="BH74" s="338"/>
      <c r="BI74" s="338"/>
      <c r="BJ74" s="338"/>
      <c r="BK74" s="338"/>
      <c r="BL74" s="338"/>
      <c r="BM74" s="338"/>
      <c r="BN74" s="338"/>
      <c r="BO74" s="338"/>
      <c r="BP74" s="338"/>
      <c r="BQ74" s="338"/>
      <c r="BR74" s="338"/>
      <c r="BS74" s="338"/>
      <c r="BT74" s="338"/>
      <c r="BU74" s="338"/>
      <c r="BV74" s="338"/>
      <c r="BW74" s="338"/>
      <c r="BX74" s="169" t="s">
        <v>241</v>
      </c>
      <c r="BY74" s="170"/>
      <c r="BZ74" s="170"/>
      <c r="CA74" s="170"/>
      <c r="CB74" s="170"/>
      <c r="CC74" s="170"/>
      <c r="CD74" s="170"/>
      <c r="CE74" s="171"/>
      <c r="CF74" s="172" t="s">
        <v>242</v>
      </c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1"/>
      <c r="CS74" s="172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1"/>
      <c r="DF74" s="164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6"/>
      <c r="DS74" s="164"/>
      <c r="DT74" s="165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6"/>
      <c r="EF74" s="164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  <c r="ER74" s="166"/>
      <c r="ES74" s="292" t="s">
        <v>147</v>
      </c>
      <c r="ET74" s="293"/>
      <c r="EU74" s="293"/>
      <c r="EV74" s="293"/>
      <c r="EW74" s="293"/>
      <c r="EX74" s="293"/>
      <c r="EY74" s="293"/>
      <c r="EZ74" s="293"/>
      <c r="FA74" s="293"/>
      <c r="FB74" s="293"/>
      <c r="FC74" s="293"/>
      <c r="FD74" s="293"/>
      <c r="FE74" s="294"/>
    </row>
    <row r="75" spans="1:161" s="26" customFormat="1" ht="11.25" customHeight="1" x14ac:dyDescent="0.2">
      <c r="A75" s="323" t="s">
        <v>243</v>
      </c>
      <c r="B75" s="338"/>
      <c r="C75" s="338"/>
      <c r="D75" s="338"/>
      <c r="E75" s="338"/>
      <c r="F75" s="338"/>
      <c r="G75" s="338"/>
      <c r="H75" s="338"/>
      <c r="I75" s="338"/>
      <c r="J75" s="338"/>
      <c r="K75" s="338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38"/>
      <c r="AO75" s="338"/>
      <c r="AP75" s="338"/>
      <c r="AQ75" s="338"/>
      <c r="AR75" s="338"/>
      <c r="AS75" s="338"/>
      <c r="AT75" s="338"/>
      <c r="AU75" s="338"/>
      <c r="AV75" s="338"/>
      <c r="AW75" s="338"/>
      <c r="AX75" s="338"/>
      <c r="AY75" s="338"/>
      <c r="AZ75" s="338"/>
      <c r="BA75" s="338"/>
      <c r="BB75" s="338"/>
      <c r="BC75" s="338"/>
      <c r="BD75" s="338"/>
      <c r="BE75" s="338"/>
      <c r="BF75" s="338"/>
      <c r="BG75" s="338"/>
      <c r="BH75" s="338"/>
      <c r="BI75" s="338"/>
      <c r="BJ75" s="338"/>
      <c r="BK75" s="338"/>
      <c r="BL75" s="338"/>
      <c r="BM75" s="338"/>
      <c r="BN75" s="338"/>
      <c r="BO75" s="338"/>
      <c r="BP75" s="338"/>
      <c r="BQ75" s="338"/>
      <c r="BR75" s="338"/>
      <c r="BS75" s="338"/>
      <c r="BT75" s="338"/>
      <c r="BU75" s="338"/>
      <c r="BV75" s="338"/>
      <c r="BW75" s="338"/>
      <c r="BX75" s="169" t="s">
        <v>244</v>
      </c>
      <c r="BY75" s="170"/>
      <c r="BZ75" s="170"/>
      <c r="CA75" s="170"/>
      <c r="CB75" s="170"/>
      <c r="CC75" s="170"/>
      <c r="CD75" s="170"/>
      <c r="CE75" s="171"/>
      <c r="CF75" s="172" t="s">
        <v>245</v>
      </c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1"/>
      <c r="CS75" s="172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1"/>
      <c r="DF75" s="164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6"/>
      <c r="DS75" s="164"/>
      <c r="DT75" s="165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6"/>
      <c r="EF75" s="164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  <c r="ER75" s="166"/>
      <c r="ES75" s="292" t="s">
        <v>147</v>
      </c>
      <c r="ET75" s="293"/>
      <c r="EU75" s="293"/>
      <c r="EV75" s="293"/>
      <c r="EW75" s="293"/>
      <c r="EX75" s="293"/>
      <c r="EY75" s="293"/>
      <c r="EZ75" s="293"/>
      <c r="FA75" s="293"/>
      <c r="FB75" s="293"/>
      <c r="FC75" s="293"/>
      <c r="FD75" s="293"/>
      <c r="FE75" s="294"/>
    </row>
    <row r="76" spans="1:161" s="26" customFormat="1" ht="11.25" customHeight="1" x14ac:dyDescent="0.2">
      <c r="A76" s="323" t="s">
        <v>246</v>
      </c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38"/>
      <c r="AL76" s="338"/>
      <c r="AM76" s="338"/>
      <c r="AN76" s="338"/>
      <c r="AO76" s="338"/>
      <c r="AP76" s="338"/>
      <c r="AQ76" s="338"/>
      <c r="AR76" s="338"/>
      <c r="AS76" s="338"/>
      <c r="AT76" s="338"/>
      <c r="AU76" s="338"/>
      <c r="AV76" s="338"/>
      <c r="AW76" s="338"/>
      <c r="AX76" s="338"/>
      <c r="AY76" s="338"/>
      <c r="AZ76" s="338"/>
      <c r="BA76" s="338"/>
      <c r="BB76" s="338"/>
      <c r="BC76" s="338"/>
      <c r="BD76" s="338"/>
      <c r="BE76" s="338"/>
      <c r="BF76" s="338"/>
      <c r="BG76" s="338"/>
      <c r="BH76" s="338"/>
      <c r="BI76" s="338"/>
      <c r="BJ76" s="338"/>
      <c r="BK76" s="338"/>
      <c r="BL76" s="338"/>
      <c r="BM76" s="338"/>
      <c r="BN76" s="338"/>
      <c r="BO76" s="338"/>
      <c r="BP76" s="338"/>
      <c r="BQ76" s="338"/>
      <c r="BR76" s="338"/>
      <c r="BS76" s="338"/>
      <c r="BT76" s="338"/>
      <c r="BU76" s="338"/>
      <c r="BV76" s="338"/>
      <c r="BW76" s="338"/>
      <c r="BX76" s="169" t="s">
        <v>247</v>
      </c>
      <c r="BY76" s="170"/>
      <c r="BZ76" s="170"/>
      <c r="CA76" s="170"/>
      <c r="CB76" s="170"/>
      <c r="CC76" s="170"/>
      <c r="CD76" s="170"/>
      <c r="CE76" s="171"/>
      <c r="CF76" s="172" t="s">
        <v>248</v>
      </c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1"/>
      <c r="CS76" s="172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1"/>
      <c r="DF76" s="164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6"/>
      <c r="DS76" s="164"/>
      <c r="DT76" s="165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6"/>
      <c r="EF76" s="164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  <c r="ER76" s="166"/>
      <c r="ES76" s="292" t="s">
        <v>147</v>
      </c>
      <c r="ET76" s="293"/>
      <c r="EU76" s="293"/>
      <c r="EV76" s="293"/>
      <c r="EW76" s="293"/>
      <c r="EX76" s="293"/>
      <c r="EY76" s="293"/>
      <c r="EZ76" s="293"/>
      <c r="FA76" s="293"/>
      <c r="FB76" s="293"/>
      <c r="FC76" s="293"/>
      <c r="FD76" s="293"/>
      <c r="FE76" s="294"/>
    </row>
    <row r="77" spans="1:161" s="26" customFormat="1" ht="11.25" customHeight="1" x14ac:dyDescent="0.2">
      <c r="A77" s="296" t="s">
        <v>249</v>
      </c>
      <c r="B77" s="297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169" t="s">
        <v>250</v>
      </c>
      <c r="BY77" s="170"/>
      <c r="BZ77" s="170"/>
      <c r="CA77" s="170"/>
      <c r="CB77" s="170"/>
      <c r="CC77" s="170"/>
      <c r="CD77" s="170"/>
      <c r="CE77" s="171"/>
      <c r="CF77" s="172" t="s">
        <v>251</v>
      </c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1"/>
      <c r="CS77" s="172" t="s">
        <v>493</v>
      </c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1"/>
      <c r="DF77" s="164">
        <f>DF78+DF79+DF80</f>
        <v>583796.36</v>
      </c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6"/>
      <c r="DS77" s="164">
        <f>DS78+DS79+DS80</f>
        <v>584234.39</v>
      </c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6"/>
      <c r="EF77" s="164">
        <f>EF78+EF79+EF80</f>
        <v>584234.39</v>
      </c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  <c r="ER77" s="166"/>
      <c r="ES77" s="292" t="s">
        <v>147</v>
      </c>
      <c r="ET77" s="293"/>
      <c r="EU77" s="293"/>
      <c r="EV77" s="293"/>
      <c r="EW77" s="293"/>
      <c r="EX77" s="293"/>
      <c r="EY77" s="293"/>
      <c r="EZ77" s="293"/>
      <c r="FA77" s="293"/>
      <c r="FB77" s="293"/>
      <c r="FC77" s="293"/>
      <c r="FD77" s="293"/>
      <c r="FE77" s="294"/>
    </row>
    <row r="78" spans="1:161" s="26" customFormat="1" ht="20.25" customHeight="1" x14ac:dyDescent="0.2">
      <c r="A78" s="323" t="s">
        <v>252</v>
      </c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/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8"/>
      <c r="BW78" s="338"/>
      <c r="BX78" s="169" t="s">
        <v>253</v>
      </c>
      <c r="BY78" s="170"/>
      <c r="BZ78" s="170"/>
      <c r="CA78" s="170"/>
      <c r="CB78" s="170"/>
      <c r="CC78" s="170"/>
      <c r="CD78" s="170"/>
      <c r="CE78" s="171"/>
      <c r="CF78" s="172" t="s">
        <v>254</v>
      </c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1"/>
      <c r="CS78" s="172" t="s">
        <v>255</v>
      </c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1"/>
      <c r="DF78" s="164">
        <f>РАСШИФРОВКА!I48</f>
        <v>575733</v>
      </c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6"/>
      <c r="DS78" s="164">
        <f>РАСШИФРОВКА!J48</f>
        <v>584234.39</v>
      </c>
      <c r="DT78" s="165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6"/>
      <c r="EF78" s="164">
        <f>РАСШИФРОВКА!K48</f>
        <v>584234.39</v>
      </c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  <c r="ER78" s="166"/>
      <c r="ES78" s="292" t="s">
        <v>147</v>
      </c>
      <c r="ET78" s="293"/>
      <c r="EU78" s="293"/>
      <c r="EV78" s="293"/>
      <c r="EW78" s="293"/>
      <c r="EX78" s="293"/>
      <c r="EY78" s="293"/>
      <c r="EZ78" s="293"/>
      <c r="FA78" s="293"/>
      <c r="FB78" s="293"/>
      <c r="FC78" s="293"/>
      <c r="FD78" s="293"/>
      <c r="FE78" s="294"/>
    </row>
    <row r="79" spans="1:161" s="26" customFormat="1" ht="20.25" customHeight="1" x14ac:dyDescent="0.2">
      <c r="A79" s="323" t="s">
        <v>256</v>
      </c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8"/>
      <c r="BW79" s="338"/>
      <c r="BX79" s="169" t="s">
        <v>257</v>
      </c>
      <c r="BY79" s="170"/>
      <c r="BZ79" s="170"/>
      <c r="CA79" s="170"/>
      <c r="CB79" s="170"/>
      <c r="CC79" s="170"/>
      <c r="CD79" s="170"/>
      <c r="CE79" s="171"/>
      <c r="CF79" s="172" t="s">
        <v>258</v>
      </c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1"/>
      <c r="CS79" s="172" t="s">
        <v>259</v>
      </c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1"/>
      <c r="DF79" s="164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6"/>
      <c r="DS79" s="164"/>
      <c r="DT79" s="165"/>
      <c r="DU79" s="165"/>
      <c r="DV79" s="165"/>
      <c r="DW79" s="165"/>
      <c r="DX79" s="165"/>
      <c r="DY79" s="165"/>
      <c r="DZ79" s="165"/>
      <c r="EA79" s="165"/>
      <c r="EB79" s="165"/>
      <c r="EC79" s="165"/>
      <c r="ED79" s="165"/>
      <c r="EE79" s="166"/>
      <c r="EF79" s="164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  <c r="ER79" s="166"/>
      <c r="ES79" s="292" t="s">
        <v>147</v>
      </c>
      <c r="ET79" s="293"/>
      <c r="EU79" s="293"/>
      <c r="EV79" s="293"/>
      <c r="EW79" s="293"/>
      <c r="EX79" s="293"/>
      <c r="EY79" s="293"/>
      <c r="EZ79" s="293"/>
      <c r="FA79" s="293"/>
      <c r="FB79" s="293"/>
      <c r="FC79" s="293"/>
      <c r="FD79" s="293"/>
      <c r="FE79" s="294"/>
    </row>
    <row r="80" spans="1:161" s="26" customFormat="1" ht="20.25" customHeight="1" x14ac:dyDescent="0.2">
      <c r="A80" s="323" t="s">
        <v>260</v>
      </c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/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8"/>
      <c r="BW80" s="338"/>
      <c r="BX80" s="169" t="s">
        <v>261</v>
      </c>
      <c r="BY80" s="170"/>
      <c r="BZ80" s="170"/>
      <c r="CA80" s="170"/>
      <c r="CB80" s="170"/>
      <c r="CC80" s="170"/>
      <c r="CD80" s="170"/>
      <c r="CE80" s="171"/>
      <c r="CF80" s="172" t="s">
        <v>262</v>
      </c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1"/>
      <c r="CS80" s="172" t="s">
        <v>259</v>
      </c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1"/>
      <c r="DF80" s="164">
        <f>РАСШИФРОВКА!I65</f>
        <v>8063.3600000000006</v>
      </c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6"/>
      <c r="DS80" s="164"/>
      <c r="DT80" s="165"/>
      <c r="DU80" s="165"/>
      <c r="DV80" s="165"/>
      <c r="DW80" s="165"/>
      <c r="DX80" s="165"/>
      <c r="DY80" s="165"/>
      <c r="DZ80" s="165"/>
      <c r="EA80" s="165"/>
      <c r="EB80" s="165"/>
      <c r="EC80" s="165"/>
      <c r="ED80" s="165"/>
      <c r="EE80" s="166"/>
      <c r="EF80" s="164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  <c r="ER80" s="166"/>
      <c r="ES80" s="292" t="s">
        <v>147</v>
      </c>
      <c r="ET80" s="293"/>
      <c r="EU80" s="293"/>
      <c r="EV80" s="293"/>
      <c r="EW80" s="293"/>
      <c r="EX80" s="293"/>
      <c r="EY80" s="293"/>
      <c r="EZ80" s="293"/>
      <c r="FA80" s="293"/>
      <c r="FB80" s="293"/>
      <c r="FC80" s="293"/>
      <c r="FD80" s="293"/>
      <c r="FE80" s="294"/>
    </row>
    <row r="81" spans="1:190" s="26" customFormat="1" ht="20.25" customHeight="1" x14ac:dyDescent="0.2">
      <c r="A81" s="296" t="s">
        <v>263</v>
      </c>
      <c r="B81" s="297"/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169" t="s">
        <v>264</v>
      </c>
      <c r="BY81" s="170"/>
      <c r="BZ81" s="170"/>
      <c r="CA81" s="170"/>
      <c r="CB81" s="170"/>
      <c r="CC81" s="170"/>
      <c r="CD81" s="170"/>
      <c r="CE81" s="171"/>
      <c r="CF81" s="172" t="s">
        <v>147</v>
      </c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1"/>
      <c r="CS81" s="172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1"/>
      <c r="DF81" s="164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6"/>
      <c r="DS81" s="164"/>
      <c r="DT81" s="165"/>
      <c r="DU81" s="165"/>
      <c r="DV81" s="165"/>
      <c r="DW81" s="165"/>
      <c r="DX81" s="165"/>
      <c r="DY81" s="165"/>
      <c r="DZ81" s="165"/>
      <c r="EA81" s="165"/>
      <c r="EB81" s="165"/>
      <c r="EC81" s="165"/>
      <c r="ED81" s="165"/>
      <c r="EE81" s="166"/>
      <c r="EF81" s="164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  <c r="ER81" s="166"/>
      <c r="ES81" s="292" t="s">
        <v>147</v>
      </c>
      <c r="ET81" s="293"/>
      <c r="EU81" s="293"/>
      <c r="EV81" s="293"/>
      <c r="EW81" s="293"/>
      <c r="EX81" s="293"/>
      <c r="EY81" s="293"/>
      <c r="EZ81" s="293"/>
      <c r="FA81" s="293"/>
      <c r="FB81" s="293"/>
      <c r="FC81" s="293"/>
      <c r="FD81" s="293"/>
      <c r="FE81" s="294"/>
    </row>
    <row r="82" spans="1:190" s="26" customFormat="1" ht="20.25" customHeight="1" x14ac:dyDescent="0.2">
      <c r="A82" s="323" t="s">
        <v>265</v>
      </c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8"/>
      <c r="AU82" s="338"/>
      <c r="AV82" s="338"/>
      <c r="AW82" s="338"/>
      <c r="AX82" s="338"/>
      <c r="AY82" s="338"/>
      <c r="AZ82" s="338"/>
      <c r="BA82" s="338"/>
      <c r="BB82" s="338"/>
      <c r="BC82" s="338"/>
      <c r="BD82" s="338"/>
      <c r="BE82" s="338"/>
      <c r="BF82" s="338"/>
      <c r="BG82" s="338"/>
      <c r="BH82" s="338"/>
      <c r="BI82" s="338"/>
      <c r="BJ82" s="338"/>
      <c r="BK82" s="338"/>
      <c r="BL82" s="338"/>
      <c r="BM82" s="338"/>
      <c r="BN82" s="338"/>
      <c r="BO82" s="338"/>
      <c r="BP82" s="338"/>
      <c r="BQ82" s="338"/>
      <c r="BR82" s="338"/>
      <c r="BS82" s="338"/>
      <c r="BT82" s="338"/>
      <c r="BU82" s="338"/>
      <c r="BV82" s="338"/>
      <c r="BW82" s="338"/>
      <c r="BX82" s="169" t="s">
        <v>266</v>
      </c>
      <c r="BY82" s="170"/>
      <c r="BZ82" s="170"/>
      <c r="CA82" s="170"/>
      <c r="CB82" s="170"/>
      <c r="CC82" s="170"/>
      <c r="CD82" s="170"/>
      <c r="CE82" s="171"/>
      <c r="CF82" s="172" t="s">
        <v>267</v>
      </c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1"/>
      <c r="CS82" s="172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1"/>
      <c r="DF82" s="164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6"/>
      <c r="DS82" s="164"/>
      <c r="DT82" s="165"/>
      <c r="DU82" s="165"/>
      <c r="DV82" s="165"/>
      <c r="DW82" s="165"/>
      <c r="DX82" s="165"/>
      <c r="DY82" s="165"/>
      <c r="DZ82" s="165"/>
      <c r="EA82" s="165"/>
      <c r="EB82" s="165"/>
      <c r="EC82" s="165"/>
      <c r="ED82" s="165"/>
      <c r="EE82" s="166"/>
      <c r="EF82" s="164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  <c r="ER82" s="166"/>
      <c r="ES82" s="292"/>
      <c r="ET82" s="293"/>
      <c r="EU82" s="293"/>
      <c r="EV82" s="293"/>
      <c r="EW82" s="293"/>
      <c r="EX82" s="293"/>
      <c r="EY82" s="293"/>
      <c r="EZ82" s="293"/>
      <c r="FA82" s="293"/>
      <c r="FB82" s="293"/>
      <c r="FC82" s="293"/>
      <c r="FD82" s="293"/>
      <c r="FE82" s="294"/>
    </row>
    <row r="83" spans="1:190" s="26" customFormat="1" ht="20.25" customHeight="1" x14ac:dyDescent="0.2">
      <c r="A83" s="323" t="s">
        <v>268</v>
      </c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  <c r="AT83" s="338"/>
      <c r="AU83" s="338"/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38"/>
      <c r="BX83" s="169" t="s">
        <v>269</v>
      </c>
      <c r="BY83" s="170"/>
      <c r="BZ83" s="170"/>
      <c r="CA83" s="170"/>
      <c r="CB83" s="170"/>
      <c r="CC83" s="170"/>
      <c r="CD83" s="170"/>
      <c r="CE83" s="171"/>
      <c r="CF83" s="172" t="s">
        <v>270</v>
      </c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1"/>
      <c r="CS83" s="172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1"/>
      <c r="DF83" s="164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6"/>
      <c r="DS83" s="164"/>
      <c r="DT83" s="165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6"/>
      <c r="EF83" s="164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  <c r="ER83" s="166"/>
      <c r="ES83" s="292"/>
      <c r="ET83" s="293"/>
      <c r="EU83" s="293"/>
      <c r="EV83" s="293"/>
      <c r="EW83" s="293"/>
      <c r="EX83" s="293"/>
      <c r="EY83" s="293"/>
      <c r="EZ83" s="293"/>
      <c r="FA83" s="293"/>
      <c r="FB83" s="293"/>
      <c r="FC83" s="293"/>
      <c r="FD83" s="293"/>
      <c r="FE83" s="294"/>
    </row>
    <row r="84" spans="1:190" s="26" customFormat="1" ht="20.25" customHeight="1" x14ac:dyDescent="0.2">
      <c r="A84" s="323" t="s">
        <v>271</v>
      </c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8"/>
      <c r="AS84" s="338"/>
      <c r="AT84" s="338"/>
      <c r="AU84" s="338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38"/>
      <c r="BX84" s="169" t="s">
        <v>272</v>
      </c>
      <c r="BY84" s="170"/>
      <c r="BZ84" s="170"/>
      <c r="CA84" s="170"/>
      <c r="CB84" s="170"/>
      <c r="CC84" s="170"/>
      <c r="CD84" s="170"/>
      <c r="CE84" s="171"/>
      <c r="CF84" s="172" t="s">
        <v>273</v>
      </c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1"/>
      <c r="CS84" s="172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1"/>
      <c r="DF84" s="164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6"/>
      <c r="DS84" s="164"/>
      <c r="DT84" s="165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6"/>
      <c r="EF84" s="164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  <c r="ER84" s="166"/>
      <c r="ES84" s="292"/>
      <c r="ET84" s="293"/>
      <c r="EU84" s="293"/>
      <c r="EV84" s="293"/>
      <c r="EW84" s="293"/>
      <c r="EX84" s="293"/>
      <c r="EY84" s="293"/>
      <c r="EZ84" s="293"/>
      <c r="FA84" s="293"/>
      <c r="FB84" s="293"/>
      <c r="FC84" s="293"/>
      <c r="FD84" s="293"/>
      <c r="FE84" s="294"/>
    </row>
    <row r="85" spans="1:190" s="26" customFormat="1" ht="20.25" customHeight="1" x14ac:dyDescent="0.2">
      <c r="A85" s="323" t="s">
        <v>274</v>
      </c>
      <c r="B85" s="338"/>
      <c r="C85" s="338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  <c r="AH85" s="338"/>
      <c r="AI85" s="338"/>
      <c r="AJ85" s="338"/>
      <c r="AK85" s="338"/>
      <c r="AL85" s="338"/>
      <c r="AM85" s="338"/>
      <c r="AN85" s="338"/>
      <c r="AO85" s="338"/>
      <c r="AP85" s="338"/>
      <c r="AQ85" s="338"/>
      <c r="AR85" s="338"/>
      <c r="AS85" s="338"/>
      <c r="AT85" s="338"/>
      <c r="AU85" s="338"/>
      <c r="AV85" s="338"/>
      <c r="AW85" s="338"/>
      <c r="AX85" s="338"/>
      <c r="AY85" s="338"/>
      <c r="AZ85" s="338"/>
      <c r="BA85" s="338"/>
      <c r="BB85" s="338"/>
      <c r="BC85" s="338"/>
      <c r="BD85" s="338"/>
      <c r="BE85" s="338"/>
      <c r="BF85" s="338"/>
      <c r="BG85" s="338"/>
      <c r="BH85" s="338"/>
      <c r="BI85" s="338"/>
      <c r="BJ85" s="338"/>
      <c r="BK85" s="338"/>
      <c r="BL85" s="338"/>
      <c r="BM85" s="338"/>
      <c r="BN85" s="338"/>
      <c r="BO85" s="338"/>
      <c r="BP85" s="338"/>
      <c r="BQ85" s="338"/>
      <c r="BR85" s="338"/>
      <c r="BS85" s="338"/>
      <c r="BT85" s="338"/>
      <c r="BU85" s="338"/>
      <c r="BV85" s="338"/>
      <c r="BW85" s="338"/>
      <c r="BX85" s="169" t="s">
        <v>275</v>
      </c>
      <c r="BY85" s="170"/>
      <c r="BZ85" s="170"/>
      <c r="CA85" s="170"/>
      <c r="CB85" s="170"/>
      <c r="CC85" s="170"/>
      <c r="CD85" s="170"/>
      <c r="CE85" s="171"/>
      <c r="CF85" s="172" t="s">
        <v>276</v>
      </c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1"/>
      <c r="CS85" s="172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1"/>
      <c r="DF85" s="164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6"/>
      <c r="DS85" s="164"/>
      <c r="DT85" s="165"/>
      <c r="DU85" s="165"/>
      <c r="DV85" s="165"/>
      <c r="DW85" s="165"/>
      <c r="DX85" s="165"/>
      <c r="DY85" s="165"/>
      <c r="DZ85" s="165"/>
      <c r="EA85" s="165"/>
      <c r="EB85" s="165"/>
      <c r="EC85" s="165"/>
      <c r="ED85" s="165"/>
      <c r="EE85" s="166"/>
      <c r="EF85" s="164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  <c r="ER85" s="166"/>
      <c r="ES85" s="292"/>
      <c r="ET85" s="293"/>
      <c r="EU85" s="293"/>
      <c r="EV85" s="293"/>
      <c r="EW85" s="293"/>
      <c r="EX85" s="293"/>
      <c r="EY85" s="293"/>
      <c r="EZ85" s="293"/>
      <c r="FA85" s="293"/>
      <c r="FB85" s="293"/>
      <c r="FC85" s="293"/>
      <c r="FD85" s="293"/>
      <c r="FE85" s="294"/>
    </row>
    <row r="86" spans="1:190" s="26" customFormat="1" ht="20.25" customHeight="1" x14ac:dyDescent="0.2">
      <c r="A86" s="323" t="s">
        <v>277</v>
      </c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338"/>
      <c r="AG86" s="338"/>
      <c r="AH86" s="338"/>
      <c r="AI86" s="338"/>
      <c r="AJ86" s="338"/>
      <c r="AK86" s="338"/>
      <c r="AL86" s="338"/>
      <c r="AM86" s="338"/>
      <c r="AN86" s="338"/>
      <c r="AO86" s="338"/>
      <c r="AP86" s="338"/>
      <c r="AQ86" s="338"/>
      <c r="AR86" s="338"/>
      <c r="AS86" s="338"/>
      <c r="AT86" s="338"/>
      <c r="AU86" s="338"/>
      <c r="AV86" s="338"/>
      <c r="AW86" s="338"/>
      <c r="AX86" s="338"/>
      <c r="AY86" s="338"/>
      <c r="AZ86" s="338"/>
      <c r="BA86" s="338"/>
      <c r="BB86" s="338"/>
      <c r="BC86" s="338"/>
      <c r="BD86" s="338"/>
      <c r="BE86" s="338"/>
      <c r="BF86" s="338"/>
      <c r="BG86" s="338"/>
      <c r="BH86" s="338"/>
      <c r="BI86" s="338"/>
      <c r="BJ86" s="338"/>
      <c r="BK86" s="338"/>
      <c r="BL86" s="338"/>
      <c r="BM86" s="338"/>
      <c r="BN86" s="338"/>
      <c r="BO86" s="338"/>
      <c r="BP86" s="338"/>
      <c r="BQ86" s="338"/>
      <c r="BR86" s="338"/>
      <c r="BS86" s="338"/>
      <c r="BT86" s="338"/>
      <c r="BU86" s="338"/>
      <c r="BV86" s="338"/>
      <c r="BW86" s="338"/>
      <c r="BX86" s="169" t="s">
        <v>278</v>
      </c>
      <c r="BY86" s="170"/>
      <c r="BZ86" s="170"/>
      <c r="CA86" s="170"/>
      <c r="CB86" s="170"/>
      <c r="CC86" s="170"/>
      <c r="CD86" s="170"/>
      <c r="CE86" s="171"/>
      <c r="CF86" s="172" t="s">
        <v>279</v>
      </c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1"/>
      <c r="CS86" s="172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1"/>
      <c r="DF86" s="164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6"/>
      <c r="DS86" s="164"/>
      <c r="DT86" s="165"/>
      <c r="DU86" s="165"/>
      <c r="DV86" s="165"/>
      <c r="DW86" s="165"/>
      <c r="DX86" s="165"/>
      <c r="DY86" s="165"/>
      <c r="DZ86" s="165"/>
      <c r="EA86" s="165"/>
      <c r="EB86" s="165"/>
      <c r="EC86" s="165"/>
      <c r="ED86" s="165"/>
      <c r="EE86" s="166"/>
      <c r="EF86" s="164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  <c r="ER86" s="166"/>
      <c r="ES86" s="292"/>
      <c r="ET86" s="293"/>
      <c r="EU86" s="293"/>
      <c r="EV86" s="293"/>
      <c r="EW86" s="293"/>
      <c r="EX86" s="293"/>
      <c r="EY86" s="293"/>
      <c r="EZ86" s="293"/>
      <c r="FA86" s="293"/>
      <c r="FB86" s="293"/>
      <c r="FC86" s="293"/>
      <c r="FD86" s="293"/>
      <c r="FE86" s="294"/>
    </row>
    <row r="87" spans="1:190" s="26" customFormat="1" ht="20.25" customHeight="1" x14ac:dyDescent="0.2">
      <c r="A87" s="323" t="s">
        <v>280</v>
      </c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8"/>
      <c r="AH87" s="338"/>
      <c r="AI87" s="338"/>
      <c r="AJ87" s="338"/>
      <c r="AK87" s="338"/>
      <c r="AL87" s="338"/>
      <c r="AM87" s="338"/>
      <c r="AN87" s="338"/>
      <c r="AO87" s="338"/>
      <c r="AP87" s="338"/>
      <c r="AQ87" s="338"/>
      <c r="AR87" s="338"/>
      <c r="AS87" s="338"/>
      <c r="AT87" s="338"/>
      <c r="AU87" s="338"/>
      <c r="AV87" s="338"/>
      <c r="AW87" s="338"/>
      <c r="AX87" s="338"/>
      <c r="AY87" s="338"/>
      <c r="AZ87" s="338"/>
      <c r="BA87" s="338"/>
      <c r="BB87" s="338"/>
      <c r="BC87" s="338"/>
      <c r="BD87" s="338"/>
      <c r="BE87" s="338"/>
      <c r="BF87" s="338"/>
      <c r="BG87" s="338"/>
      <c r="BH87" s="338"/>
      <c r="BI87" s="338"/>
      <c r="BJ87" s="338"/>
      <c r="BK87" s="338"/>
      <c r="BL87" s="338"/>
      <c r="BM87" s="338"/>
      <c r="BN87" s="338"/>
      <c r="BO87" s="338"/>
      <c r="BP87" s="338"/>
      <c r="BQ87" s="338"/>
      <c r="BR87" s="338"/>
      <c r="BS87" s="338"/>
      <c r="BT87" s="338"/>
      <c r="BU87" s="338"/>
      <c r="BV87" s="338"/>
      <c r="BW87" s="338"/>
      <c r="BX87" s="169" t="s">
        <v>281</v>
      </c>
      <c r="BY87" s="170"/>
      <c r="BZ87" s="170"/>
      <c r="CA87" s="170"/>
      <c r="CB87" s="170"/>
      <c r="CC87" s="170"/>
      <c r="CD87" s="170"/>
      <c r="CE87" s="171"/>
      <c r="CF87" s="172" t="s">
        <v>282</v>
      </c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1"/>
      <c r="CS87" s="172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1"/>
      <c r="DF87" s="164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6"/>
      <c r="DS87" s="164"/>
      <c r="DT87" s="165"/>
      <c r="DU87" s="165"/>
      <c r="DV87" s="165"/>
      <c r="DW87" s="165"/>
      <c r="DX87" s="165"/>
      <c r="DY87" s="165"/>
      <c r="DZ87" s="165"/>
      <c r="EA87" s="165"/>
      <c r="EB87" s="165"/>
      <c r="EC87" s="165"/>
      <c r="ED87" s="165"/>
      <c r="EE87" s="166"/>
      <c r="EF87" s="164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  <c r="ER87" s="166"/>
      <c r="ES87" s="292"/>
      <c r="ET87" s="293"/>
      <c r="EU87" s="293"/>
      <c r="EV87" s="293"/>
      <c r="EW87" s="293"/>
      <c r="EX87" s="293"/>
      <c r="EY87" s="293"/>
      <c r="EZ87" s="293"/>
      <c r="FA87" s="293"/>
      <c r="FB87" s="293"/>
      <c r="FC87" s="293"/>
      <c r="FD87" s="293"/>
      <c r="FE87" s="294"/>
    </row>
    <row r="88" spans="1:190" s="26" customFormat="1" ht="20.25" customHeight="1" x14ac:dyDescent="0.2">
      <c r="A88" s="323" t="s">
        <v>283</v>
      </c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  <c r="AA88" s="338"/>
      <c r="AB88" s="338"/>
      <c r="AC88" s="338"/>
      <c r="AD88" s="338"/>
      <c r="AE88" s="338"/>
      <c r="AF88" s="338"/>
      <c r="AG88" s="338"/>
      <c r="AH88" s="338"/>
      <c r="AI88" s="338"/>
      <c r="AJ88" s="338"/>
      <c r="AK88" s="338"/>
      <c r="AL88" s="338"/>
      <c r="AM88" s="338"/>
      <c r="AN88" s="338"/>
      <c r="AO88" s="338"/>
      <c r="AP88" s="338"/>
      <c r="AQ88" s="338"/>
      <c r="AR88" s="338"/>
      <c r="AS88" s="338"/>
      <c r="AT88" s="338"/>
      <c r="AU88" s="338"/>
      <c r="AV88" s="338"/>
      <c r="AW88" s="338"/>
      <c r="AX88" s="338"/>
      <c r="AY88" s="338"/>
      <c r="AZ88" s="338"/>
      <c r="BA88" s="338"/>
      <c r="BB88" s="338"/>
      <c r="BC88" s="338"/>
      <c r="BD88" s="338"/>
      <c r="BE88" s="338"/>
      <c r="BF88" s="338"/>
      <c r="BG88" s="338"/>
      <c r="BH88" s="338"/>
      <c r="BI88" s="338"/>
      <c r="BJ88" s="338"/>
      <c r="BK88" s="338"/>
      <c r="BL88" s="338"/>
      <c r="BM88" s="338"/>
      <c r="BN88" s="338"/>
      <c r="BO88" s="338"/>
      <c r="BP88" s="338"/>
      <c r="BQ88" s="338"/>
      <c r="BR88" s="338"/>
      <c r="BS88" s="338"/>
      <c r="BT88" s="338"/>
      <c r="BU88" s="338"/>
      <c r="BV88" s="338"/>
      <c r="BW88" s="338"/>
      <c r="BX88" s="169" t="s">
        <v>284</v>
      </c>
      <c r="BY88" s="170"/>
      <c r="BZ88" s="170"/>
      <c r="CA88" s="170"/>
      <c r="CB88" s="170"/>
      <c r="CC88" s="170"/>
      <c r="CD88" s="170"/>
      <c r="CE88" s="171"/>
      <c r="CF88" s="172" t="s">
        <v>285</v>
      </c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1"/>
      <c r="CS88" s="172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1"/>
      <c r="DF88" s="164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6"/>
      <c r="DS88" s="164"/>
      <c r="DT88" s="165"/>
      <c r="DU88" s="165"/>
      <c r="DV88" s="165"/>
      <c r="DW88" s="165"/>
      <c r="DX88" s="165"/>
      <c r="DY88" s="165"/>
      <c r="DZ88" s="165"/>
      <c r="EA88" s="165"/>
      <c r="EB88" s="165"/>
      <c r="EC88" s="165"/>
      <c r="ED88" s="165"/>
      <c r="EE88" s="166"/>
      <c r="EF88" s="164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  <c r="ER88" s="166"/>
      <c r="ES88" s="292"/>
      <c r="ET88" s="293"/>
      <c r="EU88" s="293"/>
      <c r="EV88" s="293"/>
      <c r="EW88" s="293"/>
      <c r="EX88" s="293"/>
      <c r="EY88" s="293"/>
      <c r="EZ88" s="293"/>
      <c r="FA88" s="293"/>
      <c r="FB88" s="293"/>
      <c r="FC88" s="293"/>
      <c r="FD88" s="293"/>
      <c r="FE88" s="294"/>
    </row>
    <row r="89" spans="1:190" s="26" customFormat="1" ht="20.25" hidden="1" customHeight="1" x14ac:dyDescent="0.2">
      <c r="A89" s="323"/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  <c r="AA89" s="338"/>
      <c r="AB89" s="338"/>
      <c r="AC89" s="338"/>
      <c r="AD89" s="338"/>
      <c r="AE89" s="338"/>
      <c r="AF89" s="338"/>
      <c r="AG89" s="338"/>
      <c r="AH89" s="338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  <c r="AT89" s="338"/>
      <c r="AU89" s="338"/>
      <c r="AV89" s="338"/>
      <c r="AW89" s="338"/>
      <c r="AX89" s="338"/>
      <c r="AY89" s="338"/>
      <c r="AZ89" s="338"/>
      <c r="BA89" s="338"/>
      <c r="BB89" s="338"/>
      <c r="BC89" s="338"/>
      <c r="BD89" s="338"/>
      <c r="BE89" s="338"/>
      <c r="BF89" s="338"/>
      <c r="BG89" s="338"/>
      <c r="BH89" s="338"/>
      <c r="BI89" s="338"/>
      <c r="BJ89" s="338"/>
      <c r="BK89" s="338"/>
      <c r="BL89" s="338"/>
      <c r="BM89" s="338"/>
      <c r="BN89" s="338"/>
      <c r="BO89" s="338"/>
      <c r="BP89" s="338"/>
      <c r="BQ89" s="338"/>
      <c r="BR89" s="338"/>
      <c r="BS89" s="338"/>
      <c r="BT89" s="338"/>
      <c r="BU89" s="338"/>
      <c r="BV89" s="338"/>
      <c r="BW89" s="338"/>
      <c r="BX89" s="169"/>
      <c r="BY89" s="170"/>
      <c r="BZ89" s="170"/>
      <c r="CA89" s="170"/>
      <c r="CB89" s="170"/>
      <c r="CC89" s="170"/>
      <c r="CD89" s="170"/>
      <c r="CE89" s="171"/>
      <c r="CF89" s="172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1"/>
      <c r="CS89" s="172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1"/>
      <c r="DF89" s="164"/>
      <c r="DG89" s="165"/>
      <c r="DH89" s="165"/>
      <c r="DI89" s="165"/>
      <c r="DJ89" s="165"/>
      <c r="DK89" s="165"/>
      <c r="DL89" s="165"/>
      <c r="DM89" s="165"/>
      <c r="DN89" s="165"/>
      <c r="DO89" s="165"/>
      <c r="DP89" s="165"/>
      <c r="DQ89" s="165"/>
      <c r="DR89" s="166"/>
      <c r="DS89" s="164"/>
      <c r="DT89" s="165"/>
      <c r="DU89" s="165"/>
      <c r="DV89" s="165"/>
      <c r="DW89" s="165"/>
      <c r="DX89" s="165"/>
      <c r="DY89" s="165"/>
      <c r="DZ89" s="165"/>
      <c r="EA89" s="165"/>
      <c r="EB89" s="165"/>
      <c r="EC89" s="165"/>
      <c r="ED89" s="165"/>
      <c r="EE89" s="166"/>
      <c r="EF89" s="164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  <c r="ER89" s="166"/>
      <c r="ES89" s="292"/>
      <c r="ET89" s="293"/>
      <c r="EU89" s="293"/>
      <c r="EV89" s="293"/>
      <c r="EW89" s="293"/>
      <c r="EX89" s="293"/>
      <c r="EY89" s="293"/>
      <c r="EZ89" s="293"/>
      <c r="FA89" s="293"/>
      <c r="FB89" s="293"/>
      <c r="FC89" s="293"/>
      <c r="FD89" s="293"/>
      <c r="FE89" s="294"/>
    </row>
    <row r="90" spans="1:190" s="26" customFormat="1" ht="20.25" customHeight="1" x14ac:dyDescent="0.2">
      <c r="A90" s="296" t="s">
        <v>286</v>
      </c>
      <c r="B90" s="297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169" t="s">
        <v>287</v>
      </c>
      <c r="BY90" s="170"/>
      <c r="BZ90" s="170"/>
      <c r="CA90" s="170"/>
      <c r="CB90" s="170"/>
      <c r="CC90" s="170"/>
      <c r="CD90" s="170"/>
      <c r="CE90" s="171"/>
      <c r="CF90" s="172" t="s">
        <v>147</v>
      </c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1"/>
      <c r="CS90" s="172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1"/>
      <c r="DF90" s="164">
        <f>DF92+DF91</f>
        <v>0</v>
      </c>
      <c r="DG90" s="165"/>
      <c r="DH90" s="165"/>
      <c r="DI90" s="165"/>
      <c r="DJ90" s="165"/>
      <c r="DK90" s="165"/>
      <c r="DL90" s="165"/>
      <c r="DM90" s="165"/>
      <c r="DN90" s="165"/>
      <c r="DO90" s="165"/>
      <c r="DP90" s="165"/>
      <c r="DQ90" s="165"/>
      <c r="DR90" s="166"/>
      <c r="DS90" s="164">
        <f>DS92</f>
        <v>0</v>
      </c>
      <c r="DT90" s="165"/>
      <c r="DU90" s="165"/>
      <c r="DV90" s="165"/>
      <c r="DW90" s="165"/>
      <c r="DX90" s="165"/>
      <c r="DY90" s="165"/>
      <c r="DZ90" s="165"/>
      <c r="EA90" s="165"/>
      <c r="EB90" s="165"/>
      <c r="EC90" s="165"/>
      <c r="ED90" s="165"/>
      <c r="EE90" s="166"/>
      <c r="EF90" s="164">
        <f>EF92</f>
        <v>0</v>
      </c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  <c r="ER90" s="166"/>
      <c r="ES90" s="292" t="s">
        <v>147</v>
      </c>
      <c r="ET90" s="293"/>
      <c r="EU90" s="293"/>
      <c r="EV90" s="293"/>
      <c r="EW90" s="293"/>
      <c r="EX90" s="293"/>
      <c r="EY90" s="293"/>
      <c r="EZ90" s="293"/>
      <c r="FA90" s="293"/>
      <c r="FB90" s="293"/>
      <c r="FC90" s="293"/>
      <c r="FD90" s="293"/>
      <c r="FE90" s="294"/>
    </row>
    <row r="91" spans="1:190" s="26" customFormat="1" ht="20.25" customHeight="1" x14ac:dyDescent="0.2">
      <c r="A91" s="323" t="s">
        <v>288</v>
      </c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8"/>
      <c r="AM91" s="338"/>
      <c r="AN91" s="338"/>
      <c r="AO91" s="338"/>
      <c r="AP91" s="338"/>
      <c r="AQ91" s="338"/>
      <c r="AR91" s="338"/>
      <c r="AS91" s="338"/>
      <c r="AT91" s="338"/>
      <c r="AU91" s="338"/>
      <c r="AV91" s="338"/>
      <c r="AW91" s="338"/>
      <c r="AX91" s="338"/>
      <c r="AY91" s="338"/>
      <c r="AZ91" s="338"/>
      <c r="BA91" s="338"/>
      <c r="BB91" s="338"/>
      <c r="BC91" s="338"/>
      <c r="BD91" s="338"/>
      <c r="BE91" s="338"/>
      <c r="BF91" s="338"/>
      <c r="BG91" s="338"/>
      <c r="BH91" s="338"/>
      <c r="BI91" s="338"/>
      <c r="BJ91" s="338"/>
      <c r="BK91" s="338"/>
      <c r="BL91" s="338"/>
      <c r="BM91" s="338"/>
      <c r="BN91" s="338"/>
      <c r="BO91" s="338"/>
      <c r="BP91" s="338"/>
      <c r="BQ91" s="338"/>
      <c r="BR91" s="338"/>
      <c r="BS91" s="338"/>
      <c r="BT91" s="338"/>
      <c r="BU91" s="338"/>
      <c r="BV91" s="338"/>
      <c r="BW91" s="338"/>
      <c r="BX91" s="169" t="s">
        <v>289</v>
      </c>
      <c r="BY91" s="170"/>
      <c r="BZ91" s="170"/>
      <c r="CA91" s="170"/>
      <c r="CB91" s="170"/>
      <c r="CC91" s="170"/>
      <c r="CD91" s="170"/>
      <c r="CE91" s="171"/>
      <c r="CF91" s="172" t="s">
        <v>290</v>
      </c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1"/>
      <c r="CS91" s="172" t="s">
        <v>445</v>
      </c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1"/>
      <c r="DF91" s="164">
        <f>РАСШИФРОВКА!I71</f>
        <v>0</v>
      </c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6"/>
      <c r="DS91" s="164">
        <v>0</v>
      </c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6"/>
      <c r="EF91" s="164">
        <v>0</v>
      </c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  <c r="ER91" s="166"/>
      <c r="ES91" s="292" t="s">
        <v>147</v>
      </c>
      <c r="ET91" s="293"/>
      <c r="EU91" s="293"/>
      <c r="EV91" s="293"/>
      <c r="EW91" s="293"/>
      <c r="EX91" s="293"/>
      <c r="EY91" s="293"/>
      <c r="EZ91" s="293"/>
      <c r="FA91" s="293"/>
      <c r="FB91" s="293"/>
      <c r="FC91" s="293"/>
      <c r="FD91" s="293"/>
      <c r="FE91" s="294"/>
    </row>
    <row r="92" spans="1:190" s="26" customFormat="1" ht="20.25" customHeight="1" x14ac:dyDescent="0.2">
      <c r="A92" s="323" t="s">
        <v>288</v>
      </c>
      <c r="B92" s="338"/>
      <c r="C92" s="338"/>
      <c r="D92" s="338"/>
      <c r="E92" s="338"/>
      <c r="F92" s="338"/>
      <c r="G92" s="338"/>
      <c r="H92" s="338"/>
      <c r="I92" s="338"/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  <c r="AA92" s="338"/>
      <c r="AB92" s="338"/>
      <c r="AC92" s="338"/>
      <c r="AD92" s="338"/>
      <c r="AE92" s="338"/>
      <c r="AF92" s="338"/>
      <c r="AG92" s="338"/>
      <c r="AH92" s="338"/>
      <c r="AI92" s="338"/>
      <c r="AJ92" s="338"/>
      <c r="AK92" s="338"/>
      <c r="AL92" s="338"/>
      <c r="AM92" s="338"/>
      <c r="AN92" s="338"/>
      <c r="AO92" s="338"/>
      <c r="AP92" s="338"/>
      <c r="AQ92" s="338"/>
      <c r="AR92" s="338"/>
      <c r="AS92" s="338"/>
      <c r="AT92" s="338"/>
      <c r="AU92" s="338"/>
      <c r="AV92" s="338"/>
      <c r="AW92" s="338"/>
      <c r="AX92" s="338"/>
      <c r="AY92" s="338"/>
      <c r="AZ92" s="338"/>
      <c r="BA92" s="338"/>
      <c r="BB92" s="338"/>
      <c r="BC92" s="338"/>
      <c r="BD92" s="338"/>
      <c r="BE92" s="338"/>
      <c r="BF92" s="338"/>
      <c r="BG92" s="338"/>
      <c r="BH92" s="338"/>
      <c r="BI92" s="338"/>
      <c r="BJ92" s="338"/>
      <c r="BK92" s="338"/>
      <c r="BL92" s="338"/>
      <c r="BM92" s="338"/>
      <c r="BN92" s="338"/>
      <c r="BO92" s="338"/>
      <c r="BP92" s="338"/>
      <c r="BQ92" s="338"/>
      <c r="BR92" s="338"/>
      <c r="BS92" s="338"/>
      <c r="BT92" s="338"/>
      <c r="BU92" s="338"/>
      <c r="BV92" s="338"/>
      <c r="BW92" s="338"/>
      <c r="BX92" s="169" t="s">
        <v>446</v>
      </c>
      <c r="BY92" s="170"/>
      <c r="BZ92" s="170"/>
      <c r="CA92" s="170"/>
      <c r="CB92" s="170"/>
      <c r="CC92" s="170"/>
      <c r="CD92" s="170"/>
      <c r="CE92" s="171"/>
      <c r="CF92" s="172" t="s">
        <v>302</v>
      </c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1"/>
      <c r="CS92" s="172" t="s">
        <v>299</v>
      </c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1"/>
      <c r="DF92" s="164">
        <v>0</v>
      </c>
      <c r="DG92" s="165"/>
      <c r="DH92" s="165"/>
      <c r="DI92" s="165"/>
      <c r="DJ92" s="165"/>
      <c r="DK92" s="165"/>
      <c r="DL92" s="165"/>
      <c r="DM92" s="165"/>
      <c r="DN92" s="165"/>
      <c r="DO92" s="165"/>
      <c r="DP92" s="165"/>
      <c r="DQ92" s="165"/>
      <c r="DR92" s="166"/>
      <c r="DS92" s="164">
        <v>0</v>
      </c>
      <c r="DT92" s="165"/>
      <c r="DU92" s="165"/>
      <c r="DV92" s="165"/>
      <c r="DW92" s="165"/>
      <c r="DX92" s="165"/>
      <c r="DY92" s="165"/>
      <c r="DZ92" s="165"/>
      <c r="EA92" s="165"/>
      <c r="EB92" s="165"/>
      <c r="EC92" s="165"/>
      <c r="ED92" s="165"/>
      <c r="EE92" s="166"/>
      <c r="EF92" s="164">
        <v>0</v>
      </c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  <c r="ER92" s="166"/>
      <c r="ES92" s="292" t="s">
        <v>147</v>
      </c>
      <c r="ET92" s="293"/>
      <c r="EU92" s="293"/>
      <c r="EV92" s="293"/>
      <c r="EW92" s="293"/>
      <c r="EX92" s="293"/>
      <c r="EY92" s="293"/>
      <c r="EZ92" s="293"/>
      <c r="FA92" s="293"/>
      <c r="FB92" s="293"/>
      <c r="FC92" s="293"/>
      <c r="FD92" s="293"/>
      <c r="FE92" s="294"/>
    </row>
    <row r="93" spans="1:190" s="26" customFormat="1" ht="20.25" customHeight="1" x14ac:dyDescent="0.2">
      <c r="A93" s="368" t="s">
        <v>291</v>
      </c>
      <c r="B93" s="369"/>
      <c r="C93" s="369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69"/>
      <c r="AJ93" s="369"/>
      <c r="AK93" s="369"/>
      <c r="AL93" s="369"/>
      <c r="AM93" s="369"/>
      <c r="AN93" s="369"/>
      <c r="AO93" s="369"/>
      <c r="AP93" s="369"/>
      <c r="AQ93" s="369"/>
      <c r="AR93" s="369"/>
      <c r="AS93" s="369"/>
      <c r="AT93" s="369"/>
      <c r="AU93" s="369"/>
      <c r="AV93" s="369"/>
      <c r="AW93" s="369"/>
      <c r="AX93" s="369"/>
      <c r="AY93" s="369"/>
      <c r="AZ93" s="369"/>
      <c r="BA93" s="369"/>
      <c r="BB93" s="369"/>
      <c r="BC93" s="369"/>
      <c r="BD93" s="369"/>
      <c r="BE93" s="369"/>
      <c r="BF93" s="369"/>
      <c r="BG93" s="369"/>
      <c r="BH93" s="369"/>
      <c r="BI93" s="369"/>
      <c r="BJ93" s="369"/>
      <c r="BK93" s="369"/>
      <c r="BL93" s="369"/>
      <c r="BM93" s="369"/>
      <c r="BN93" s="369"/>
      <c r="BO93" s="369"/>
      <c r="BP93" s="369"/>
      <c r="BQ93" s="369"/>
      <c r="BR93" s="369"/>
      <c r="BS93" s="369"/>
      <c r="BT93" s="369"/>
      <c r="BU93" s="369"/>
      <c r="BV93" s="369"/>
      <c r="BW93" s="369"/>
      <c r="BX93" s="370" t="s">
        <v>292</v>
      </c>
      <c r="BY93" s="371"/>
      <c r="BZ93" s="371"/>
      <c r="CA93" s="371"/>
      <c r="CB93" s="371"/>
      <c r="CC93" s="371"/>
      <c r="CD93" s="371"/>
      <c r="CE93" s="372"/>
      <c r="CF93" s="373" t="s">
        <v>147</v>
      </c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2"/>
      <c r="CS93" s="373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2"/>
      <c r="DF93" s="374">
        <f>DF94+DF95+DF98+DF107+DF108</f>
        <v>14273698.899999999</v>
      </c>
      <c r="DG93" s="375"/>
      <c r="DH93" s="375"/>
      <c r="DI93" s="375"/>
      <c r="DJ93" s="375"/>
      <c r="DK93" s="375"/>
      <c r="DL93" s="375"/>
      <c r="DM93" s="375"/>
      <c r="DN93" s="375"/>
      <c r="DO93" s="375"/>
      <c r="DP93" s="375"/>
      <c r="DQ93" s="375"/>
      <c r="DR93" s="376"/>
      <c r="DS93" s="377">
        <f>DS94+DS95+DS98+DS107+DS108</f>
        <v>9683417.7600000016</v>
      </c>
      <c r="DT93" s="378"/>
      <c r="DU93" s="378"/>
      <c r="DV93" s="378"/>
      <c r="DW93" s="378"/>
      <c r="DX93" s="378"/>
      <c r="DY93" s="378"/>
      <c r="DZ93" s="378"/>
      <c r="EA93" s="378"/>
      <c r="EB93" s="378"/>
      <c r="EC93" s="378"/>
      <c r="ED93" s="378"/>
      <c r="EE93" s="379"/>
      <c r="EF93" s="377">
        <f>EF94+EF95+EF98+EF107+EF108</f>
        <v>9917379.9199999999</v>
      </c>
      <c r="EG93" s="378"/>
      <c r="EH93" s="378"/>
      <c r="EI93" s="378"/>
      <c r="EJ93" s="378"/>
      <c r="EK93" s="378"/>
      <c r="EL93" s="378"/>
      <c r="EM93" s="378"/>
      <c r="EN93" s="378"/>
      <c r="EO93" s="378"/>
      <c r="EP93" s="378"/>
      <c r="EQ93" s="378"/>
      <c r="ER93" s="379"/>
      <c r="ES93" s="292"/>
      <c r="ET93" s="293"/>
      <c r="EU93" s="293"/>
      <c r="EV93" s="293"/>
      <c r="EW93" s="293"/>
      <c r="EX93" s="293"/>
      <c r="EY93" s="293"/>
      <c r="EZ93" s="293"/>
      <c r="FA93" s="293"/>
      <c r="FB93" s="293"/>
      <c r="FC93" s="293"/>
      <c r="FD93" s="293"/>
      <c r="FE93" s="294"/>
      <c r="FG93" s="176">
        <f>стр.5_7!DW7</f>
        <v>14273698.9</v>
      </c>
      <c r="FH93" s="177"/>
      <c r="FI93" s="177"/>
      <c r="FJ93" s="177"/>
      <c r="FK93" s="177"/>
      <c r="FL93" s="177"/>
      <c r="FM93" s="177"/>
      <c r="FN93" s="177"/>
      <c r="FO93" s="177"/>
      <c r="FP93" s="176">
        <f>стр.5_7!EG7</f>
        <v>9683417.7600000016</v>
      </c>
      <c r="FQ93" s="177"/>
      <c r="FR93" s="177"/>
      <c r="FS93" s="177"/>
      <c r="FT93" s="177"/>
      <c r="FU93" s="177"/>
      <c r="FV93" s="177"/>
      <c r="FW93" s="177"/>
      <c r="FX93" s="177"/>
      <c r="FY93" s="176">
        <f>стр.5_7!EQ7</f>
        <v>9917379.9199999999</v>
      </c>
      <c r="FZ93" s="177"/>
      <c r="GA93" s="177"/>
      <c r="GB93" s="177"/>
      <c r="GC93" s="177"/>
      <c r="GD93" s="177"/>
      <c r="GE93" s="177"/>
      <c r="GF93" s="177"/>
      <c r="GG93" s="177"/>
    </row>
    <row r="94" spans="1:190" s="26" customFormat="1" ht="20.25" customHeight="1" x14ac:dyDescent="0.2">
      <c r="A94" s="323" t="s">
        <v>293</v>
      </c>
      <c r="B94" s="338"/>
      <c r="C94" s="338"/>
      <c r="D94" s="338"/>
      <c r="E94" s="338"/>
      <c r="F94" s="338"/>
      <c r="G94" s="338"/>
      <c r="H94" s="338"/>
      <c r="I94" s="338"/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338"/>
      <c r="AN94" s="338"/>
      <c r="AO94" s="338"/>
      <c r="AP94" s="338"/>
      <c r="AQ94" s="338"/>
      <c r="AR94" s="338"/>
      <c r="AS94" s="338"/>
      <c r="AT94" s="338"/>
      <c r="AU94" s="338"/>
      <c r="AV94" s="338"/>
      <c r="AW94" s="338"/>
      <c r="AX94" s="338"/>
      <c r="AY94" s="338"/>
      <c r="AZ94" s="338"/>
      <c r="BA94" s="338"/>
      <c r="BB94" s="338"/>
      <c r="BC94" s="338"/>
      <c r="BD94" s="338"/>
      <c r="BE94" s="338"/>
      <c r="BF94" s="338"/>
      <c r="BG94" s="338"/>
      <c r="BH94" s="338"/>
      <c r="BI94" s="338"/>
      <c r="BJ94" s="338"/>
      <c r="BK94" s="338"/>
      <c r="BL94" s="338"/>
      <c r="BM94" s="338"/>
      <c r="BN94" s="338"/>
      <c r="BO94" s="338"/>
      <c r="BP94" s="338"/>
      <c r="BQ94" s="338"/>
      <c r="BR94" s="338"/>
      <c r="BS94" s="338"/>
      <c r="BT94" s="338"/>
      <c r="BU94" s="338"/>
      <c r="BV94" s="338"/>
      <c r="BW94" s="338"/>
      <c r="BX94" s="169" t="s">
        <v>294</v>
      </c>
      <c r="BY94" s="170"/>
      <c r="BZ94" s="170"/>
      <c r="CA94" s="170"/>
      <c r="CB94" s="170"/>
      <c r="CC94" s="170"/>
      <c r="CD94" s="170"/>
      <c r="CE94" s="171"/>
      <c r="CF94" s="172" t="s">
        <v>295</v>
      </c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1"/>
      <c r="CS94" s="172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1"/>
      <c r="DF94" s="164"/>
      <c r="DG94" s="165"/>
      <c r="DH94" s="165"/>
      <c r="DI94" s="165"/>
      <c r="DJ94" s="165"/>
      <c r="DK94" s="165"/>
      <c r="DL94" s="165"/>
      <c r="DM94" s="165"/>
      <c r="DN94" s="165"/>
      <c r="DO94" s="165"/>
      <c r="DP94" s="165"/>
      <c r="DQ94" s="165"/>
      <c r="DR94" s="166"/>
      <c r="DS94" s="164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65"/>
      <c r="EE94" s="166"/>
      <c r="EF94" s="164"/>
      <c r="EG94" s="165"/>
      <c r="EH94" s="165"/>
      <c r="EI94" s="165"/>
      <c r="EJ94" s="165"/>
      <c r="EK94" s="165"/>
      <c r="EL94" s="165"/>
      <c r="EM94" s="165"/>
      <c r="EN94" s="165"/>
      <c r="EO94" s="165"/>
      <c r="EP94" s="165"/>
      <c r="EQ94" s="165"/>
      <c r="ER94" s="166"/>
      <c r="ES94" s="292"/>
      <c r="ET94" s="293"/>
      <c r="EU94" s="293"/>
      <c r="EV94" s="293"/>
      <c r="EW94" s="293"/>
      <c r="EX94" s="293"/>
      <c r="EY94" s="293"/>
      <c r="EZ94" s="293"/>
      <c r="FA94" s="293"/>
      <c r="FB94" s="293"/>
      <c r="FC94" s="293"/>
      <c r="FD94" s="293"/>
      <c r="FE94" s="294"/>
      <c r="FI94" s="178">
        <f>FG93-DF93</f>
        <v>0</v>
      </c>
      <c r="FJ94" s="177"/>
      <c r="FK94" s="177"/>
      <c r="FL94" s="177"/>
      <c r="FM94" s="177"/>
      <c r="FQ94" s="176">
        <f>FP93-DS93</f>
        <v>0</v>
      </c>
      <c r="FR94" s="177"/>
      <c r="FS94" s="177"/>
      <c r="FT94" s="177"/>
      <c r="FU94" s="177"/>
      <c r="FV94" s="177"/>
      <c r="FW94" s="177"/>
      <c r="FZ94" s="176">
        <f>FY93-EF93</f>
        <v>0</v>
      </c>
      <c r="GA94" s="177"/>
      <c r="GB94" s="177"/>
      <c r="GC94" s="177"/>
      <c r="GD94" s="177"/>
      <c r="GE94" s="177"/>
      <c r="GF94" s="177"/>
      <c r="GG94" s="177"/>
      <c r="GH94" s="177"/>
    </row>
    <row r="95" spans="1:190" s="26" customFormat="1" ht="24.75" customHeight="1" thickBot="1" x14ac:dyDescent="0.25">
      <c r="A95" s="323" t="s">
        <v>296</v>
      </c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8"/>
      <c r="AP95" s="338"/>
      <c r="AQ95" s="338"/>
      <c r="AR95" s="338"/>
      <c r="AS95" s="338"/>
      <c r="AT95" s="338"/>
      <c r="AU95" s="338"/>
      <c r="AV95" s="338"/>
      <c r="AW95" s="338"/>
      <c r="AX95" s="338"/>
      <c r="AY95" s="338"/>
      <c r="AZ95" s="338"/>
      <c r="BA95" s="338"/>
      <c r="BB95" s="338"/>
      <c r="BC95" s="338"/>
      <c r="BD95" s="338"/>
      <c r="BE95" s="338"/>
      <c r="BF95" s="338"/>
      <c r="BG95" s="338"/>
      <c r="BH95" s="338"/>
      <c r="BI95" s="338"/>
      <c r="BJ95" s="338"/>
      <c r="BK95" s="338"/>
      <c r="BL95" s="338"/>
      <c r="BM95" s="338"/>
      <c r="BN95" s="338"/>
      <c r="BO95" s="338"/>
      <c r="BP95" s="338"/>
      <c r="BQ95" s="338"/>
      <c r="BR95" s="338"/>
      <c r="BS95" s="338"/>
      <c r="BT95" s="338"/>
      <c r="BU95" s="338"/>
      <c r="BV95" s="338"/>
      <c r="BW95" s="380"/>
      <c r="BX95" s="300" t="s">
        <v>297</v>
      </c>
      <c r="BY95" s="301"/>
      <c r="BZ95" s="301"/>
      <c r="CA95" s="301"/>
      <c r="CB95" s="301"/>
      <c r="CC95" s="301"/>
      <c r="CD95" s="301"/>
      <c r="CE95" s="302"/>
      <c r="CF95" s="303" t="s">
        <v>298</v>
      </c>
      <c r="CG95" s="301"/>
      <c r="CH95" s="301"/>
      <c r="CI95" s="301"/>
      <c r="CJ95" s="301"/>
      <c r="CK95" s="301"/>
      <c r="CL95" s="301"/>
      <c r="CM95" s="301"/>
      <c r="CN95" s="301"/>
      <c r="CO95" s="301"/>
      <c r="CP95" s="301"/>
      <c r="CQ95" s="301"/>
      <c r="CR95" s="302"/>
      <c r="CS95" s="303"/>
      <c r="CT95" s="301"/>
      <c r="CU95" s="301"/>
      <c r="CV95" s="301"/>
      <c r="CW95" s="301"/>
      <c r="CX95" s="301"/>
      <c r="CY95" s="301"/>
      <c r="CZ95" s="301"/>
      <c r="DA95" s="301"/>
      <c r="DB95" s="301"/>
      <c r="DC95" s="301"/>
      <c r="DD95" s="301"/>
      <c r="DE95" s="302"/>
      <c r="DF95" s="304">
        <f>DF97+DF96</f>
        <v>3812290.0000000005</v>
      </c>
      <c r="DG95" s="305"/>
      <c r="DH95" s="305"/>
      <c r="DI95" s="305"/>
      <c r="DJ95" s="305"/>
      <c r="DK95" s="305"/>
      <c r="DL95" s="305"/>
      <c r="DM95" s="305"/>
      <c r="DN95" s="305"/>
      <c r="DO95" s="305"/>
      <c r="DP95" s="305"/>
      <c r="DQ95" s="305"/>
      <c r="DR95" s="306"/>
      <c r="DS95" s="304">
        <v>0</v>
      </c>
      <c r="DT95" s="305"/>
      <c r="DU95" s="305"/>
      <c r="DV95" s="305"/>
      <c r="DW95" s="305"/>
      <c r="DX95" s="305"/>
      <c r="DY95" s="305"/>
      <c r="DZ95" s="305"/>
      <c r="EA95" s="305"/>
      <c r="EB95" s="305"/>
      <c r="EC95" s="305"/>
      <c r="ED95" s="305"/>
      <c r="EE95" s="306"/>
      <c r="EF95" s="304">
        <v>0</v>
      </c>
      <c r="EG95" s="305"/>
      <c r="EH95" s="305"/>
      <c r="EI95" s="305"/>
      <c r="EJ95" s="305"/>
      <c r="EK95" s="305"/>
      <c r="EL95" s="305"/>
      <c r="EM95" s="305"/>
      <c r="EN95" s="305"/>
      <c r="EO95" s="305"/>
      <c r="EP95" s="305"/>
      <c r="EQ95" s="305"/>
      <c r="ER95" s="306"/>
      <c r="ES95" s="307"/>
      <c r="ET95" s="308"/>
      <c r="EU95" s="308"/>
      <c r="EV95" s="308"/>
      <c r="EW95" s="308"/>
      <c r="EX95" s="308"/>
      <c r="EY95" s="308"/>
      <c r="EZ95" s="308"/>
      <c r="FA95" s="308"/>
      <c r="FB95" s="308"/>
      <c r="FC95" s="308"/>
      <c r="FD95" s="308"/>
      <c r="FE95" s="309"/>
    </row>
    <row r="96" spans="1:190" s="26" customFormat="1" ht="24.75" customHeight="1" x14ac:dyDescent="0.2">
      <c r="A96" s="134" t="s">
        <v>511</v>
      </c>
      <c r="B96" s="134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5"/>
      <c r="BX96" s="138" t="s">
        <v>509</v>
      </c>
      <c r="BY96" s="139"/>
      <c r="BZ96" s="139"/>
      <c r="CA96" s="139"/>
      <c r="CB96" s="139"/>
      <c r="CC96" s="139"/>
      <c r="CD96" s="139"/>
      <c r="CE96" s="140"/>
      <c r="CF96" s="121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20"/>
      <c r="CS96" s="144" t="s">
        <v>299</v>
      </c>
      <c r="CT96" s="139"/>
      <c r="CU96" s="139"/>
      <c r="CV96" s="139"/>
      <c r="CW96" s="139"/>
      <c r="CX96" s="139"/>
      <c r="CY96" s="139"/>
      <c r="CZ96" s="139"/>
      <c r="DA96" s="139"/>
      <c r="DB96" s="139"/>
      <c r="DC96" s="139"/>
      <c r="DD96" s="139"/>
      <c r="DE96" s="140"/>
      <c r="DF96" s="146">
        <f>РАСШИФРОВКА!I87+РАСШИФРОВКА!I88+РАСШИФРОВКА!I89</f>
        <v>3739985.8200000003</v>
      </c>
      <c r="DG96" s="147"/>
      <c r="DH96" s="147"/>
      <c r="DI96" s="147"/>
      <c r="DJ96" s="147"/>
      <c r="DK96" s="147"/>
      <c r="DL96" s="147"/>
      <c r="DM96" s="147"/>
      <c r="DN96" s="147"/>
      <c r="DO96" s="147"/>
      <c r="DP96" s="147"/>
      <c r="DQ96" s="147"/>
      <c r="DR96" s="148"/>
      <c r="DS96" s="122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4"/>
      <c r="EF96" s="122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4"/>
      <c r="ES96" s="125"/>
      <c r="ET96" s="126"/>
      <c r="EU96" s="126"/>
      <c r="EV96" s="126"/>
      <c r="EW96" s="126"/>
      <c r="EX96" s="126"/>
      <c r="EY96" s="126"/>
      <c r="EZ96" s="126"/>
      <c r="FA96" s="126"/>
      <c r="FB96" s="126"/>
      <c r="FC96" s="126"/>
      <c r="FD96" s="126"/>
      <c r="FE96" s="127"/>
    </row>
    <row r="97" spans="1:174" s="26" customFormat="1" ht="24.75" customHeight="1" x14ac:dyDescent="0.2">
      <c r="A97" s="136" t="s">
        <v>508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7"/>
      <c r="BX97" s="141" t="s">
        <v>510</v>
      </c>
      <c r="BY97" s="142"/>
      <c r="BZ97" s="142"/>
      <c r="CA97" s="142"/>
      <c r="CB97" s="142"/>
      <c r="CC97" s="142"/>
      <c r="CD97" s="142"/>
      <c r="CE97" s="143"/>
      <c r="CF97" s="115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4"/>
      <c r="CS97" s="145" t="s">
        <v>482</v>
      </c>
      <c r="CT97" s="142"/>
      <c r="CU97" s="142"/>
      <c r="CV97" s="142"/>
      <c r="CW97" s="142"/>
      <c r="CX97" s="142"/>
      <c r="CY97" s="142"/>
      <c r="CZ97" s="142"/>
      <c r="DA97" s="142"/>
      <c r="DB97" s="142"/>
      <c r="DC97" s="142"/>
      <c r="DD97" s="142"/>
      <c r="DE97" s="143"/>
      <c r="DF97" s="149">
        <f>РАСШИФРОВКА!I90+РАСШИФРОВКА!I91+РАСШИФРОВКА!I92</f>
        <v>72304.180000000008</v>
      </c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  <c r="DQ97" s="150"/>
      <c r="DR97" s="151"/>
      <c r="DS97" s="110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2"/>
      <c r="EF97" s="110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2"/>
      <c r="ES97" s="116"/>
      <c r="ET97" s="117"/>
      <c r="EU97" s="117"/>
      <c r="EV97" s="117"/>
      <c r="EW97" s="117"/>
      <c r="EX97" s="117"/>
      <c r="EY97" s="117"/>
      <c r="EZ97" s="117"/>
      <c r="FA97" s="117"/>
      <c r="FB97" s="117"/>
      <c r="FC97" s="117"/>
      <c r="FD97" s="117"/>
      <c r="FE97" s="118"/>
    </row>
    <row r="98" spans="1:174" s="26" customFormat="1" ht="20.25" customHeight="1" x14ac:dyDescent="0.2">
      <c r="A98" s="310" t="s">
        <v>300</v>
      </c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  <c r="BM98" s="311"/>
      <c r="BN98" s="311"/>
      <c r="BO98" s="311"/>
      <c r="BP98" s="311"/>
      <c r="BQ98" s="311"/>
      <c r="BR98" s="311"/>
      <c r="BS98" s="311"/>
      <c r="BT98" s="311"/>
      <c r="BU98" s="311"/>
      <c r="BV98" s="311"/>
      <c r="BW98" s="312"/>
      <c r="BX98" s="313" t="s">
        <v>301</v>
      </c>
      <c r="BY98" s="314"/>
      <c r="BZ98" s="314"/>
      <c r="CA98" s="314"/>
      <c r="CB98" s="314"/>
      <c r="CC98" s="314"/>
      <c r="CD98" s="314"/>
      <c r="CE98" s="315"/>
      <c r="CF98" s="316" t="s">
        <v>302</v>
      </c>
      <c r="CG98" s="314"/>
      <c r="CH98" s="314"/>
      <c r="CI98" s="314"/>
      <c r="CJ98" s="314"/>
      <c r="CK98" s="314"/>
      <c r="CL98" s="314"/>
      <c r="CM98" s="314"/>
      <c r="CN98" s="314"/>
      <c r="CO98" s="314"/>
      <c r="CP98" s="314"/>
      <c r="CQ98" s="314"/>
      <c r="CR98" s="315"/>
      <c r="CS98" s="316"/>
      <c r="CT98" s="314"/>
      <c r="CU98" s="314"/>
      <c r="CV98" s="314"/>
      <c r="CW98" s="314"/>
      <c r="CX98" s="314"/>
      <c r="CY98" s="314"/>
      <c r="CZ98" s="314"/>
      <c r="DA98" s="314"/>
      <c r="DB98" s="314"/>
      <c r="DC98" s="314"/>
      <c r="DD98" s="314"/>
      <c r="DE98" s="315"/>
      <c r="DF98" s="317">
        <f>РАСШИФРОВКА!I137</f>
        <v>8468164.4799999986</v>
      </c>
      <c r="DG98" s="318"/>
      <c r="DH98" s="318"/>
      <c r="DI98" s="318"/>
      <c r="DJ98" s="318"/>
      <c r="DK98" s="318"/>
      <c r="DL98" s="318"/>
      <c r="DM98" s="318"/>
      <c r="DN98" s="318"/>
      <c r="DO98" s="318"/>
      <c r="DP98" s="318"/>
      <c r="DQ98" s="318"/>
      <c r="DR98" s="319"/>
      <c r="DS98" s="317">
        <f>РАСШИФРОВКА!J137</f>
        <v>7822367.7600000007</v>
      </c>
      <c r="DT98" s="318"/>
      <c r="DU98" s="318"/>
      <c r="DV98" s="318"/>
      <c r="DW98" s="318"/>
      <c r="DX98" s="318"/>
      <c r="DY98" s="318"/>
      <c r="DZ98" s="318"/>
      <c r="EA98" s="318"/>
      <c r="EB98" s="318"/>
      <c r="EC98" s="318"/>
      <c r="ED98" s="318"/>
      <c r="EE98" s="319"/>
      <c r="EF98" s="317">
        <f>РАСШИФРОВКА!K137</f>
        <v>8056329.9199999999</v>
      </c>
      <c r="EG98" s="318"/>
      <c r="EH98" s="318"/>
      <c r="EI98" s="318"/>
      <c r="EJ98" s="318"/>
      <c r="EK98" s="318"/>
      <c r="EL98" s="318"/>
      <c r="EM98" s="318"/>
      <c r="EN98" s="318"/>
      <c r="EO98" s="318"/>
      <c r="EP98" s="318"/>
      <c r="EQ98" s="318"/>
      <c r="ER98" s="319"/>
      <c r="ES98" s="320"/>
      <c r="ET98" s="321"/>
      <c r="EU98" s="321"/>
      <c r="EV98" s="321"/>
      <c r="EW98" s="321"/>
      <c r="EX98" s="321"/>
      <c r="EY98" s="321"/>
      <c r="EZ98" s="321"/>
      <c r="FA98" s="321"/>
      <c r="FB98" s="321"/>
      <c r="FC98" s="321"/>
      <c r="FD98" s="321"/>
      <c r="FE98" s="322"/>
      <c r="FK98" s="106">
        <f>DF98-РАСШИФРОВКА!I137</f>
        <v>0</v>
      </c>
      <c r="FM98" s="106">
        <f>DS98-РАСШИФРОВКА!J137</f>
        <v>0</v>
      </c>
      <c r="FR98" s="106">
        <f>EF98-РАСШИФРОВКА!K137</f>
        <v>0</v>
      </c>
    </row>
    <row r="99" spans="1:174" s="26" customFormat="1" ht="14.25" customHeight="1" x14ac:dyDescent="0.2">
      <c r="A99" s="382" t="s">
        <v>473</v>
      </c>
      <c r="B99" s="382"/>
      <c r="C99" s="382"/>
      <c r="D99" s="382"/>
      <c r="E99" s="382"/>
      <c r="F99" s="382"/>
      <c r="G99" s="382"/>
      <c r="H99" s="382"/>
      <c r="I99" s="382"/>
      <c r="J99" s="382"/>
      <c r="K99" s="382"/>
      <c r="L99" s="382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  <c r="AD99" s="382"/>
      <c r="AE99" s="382"/>
      <c r="AF99" s="382"/>
      <c r="AG99" s="382"/>
      <c r="AH99" s="382"/>
      <c r="AI99" s="382"/>
      <c r="AJ99" s="382"/>
      <c r="AK99" s="382"/>
      <c r="AL99" s="382"/>
      <c r="AM99" s="382"/>
      <c r="AN99" s="382"/>
      <c r="AO99" s="382"/>
      <c r="AP99" s="382"/>
      <c r="AQ99" s="382"/>
      <c r="AR99" s="382"/>
      <c r="AS99" s="382"/>
      <c r="AT99" s="382"/>
      <c r="AU99" s="382"/>
      <c r="AV99" s="382"/>
      <c r="AW99" s="382"/>
      <c r="AX99" s="382"/>
      <c r="AY99" s="382"/>
      <c r="AZ99" s="382"/>
      <c r="BA99" s="382"/>
      <c r="BB99" s="382"/>
      <c r="BC99" s="382"/>
      <c r="BD99" s="382"/>
      <c r="BE99" s="382"/>
      <c r="BF99" s="382"/>
      <c r="BG99" s="382"/>
      <c r="BH99" s="382"/>
      <c r="BI99" s="382"/>
      <c r="BJ99" s="382"/>
      <c r="BK99" s="382"/>
      <c r="BL99" s="382"/>
      <c r="BM99" s="382"/>
      <c r="BN99" s="382"/>
      <c r="BO99" s="382"/>
      <c r="BP99" s="382"/>
      <c r="BQ99" s="382"/>
      <c r="BR99" s="382"/>
      <c r="BS99" s="382"/>
      <c r="BT99" s="382"/>
      <c r="BU99" s="382"/>
      <c r="BV99" s="382"/>
      <c r="BW99" s="383"/>
      <c r="BX99" s="330" t="s">
        <v>474</v>
      </c>
      <c r="BY99" s="331"/>
      <c r="BZ99" s="331"/>
      <c r="CA99" s="331"/>
      <c r="CB99" s="331"/>
      <c r="CC99" s="331"/>
      <c r="CD99" s="331"/>
      <c r="CE99" s="332"/>
      <c r="CF99" s="333" t="s">
        <v>302</v>
      </c>
      <c r="CG99" s="331"/>
      <c r="CH99" s="331"/>
      <c r="CI99" s="331"/>
      <c r="CJ99" s="331"/>
      <c r="CK99" s="331"/>
      <c r="CL99" s="331"/>
      <c r="CM99" s="331"/>
      <c r="CN99" s="331"/>
      <c r="CO99" s="331"/>
      <c r="CP99" s="331"/>
      <c r="CQ99" s="331"/>
      <c r="CR99" s="332"/>
      <c r="CS99" s="333" t="s">
        <v>475</v>
      </c>
      <c r="CT99" s="331"/>
      <c r="CU99" s="331"/>
      <c r="CV99" s="331"/>
      <c r="CW99" s="331"/>
      <c r="CX99" s="331"/>
      <c r="CY99" s="331"/>
      <c r="CZ99" s="331"/>
      <c r="DA99" s="331"/>
      <c r="DB99" s="331"/>
      <c r="DC99" s="331"/>
      <c r="DD99" s="331"/>
      <c r="DE99" s="332"/>
      <c r="DF99" s="152">
        <f>РАСШИФРОВКА!I107</f>
        <v>13500</v>
      </c>
      <c r="DG99" s="153"/>
      <c r="DH99" s="153"/>
      <c r="DI99" s="153"/>
      <c r="DJ99" s="153"/>
      <c r="DK99" s="153"/>
      <c r="DL99" s="153"/>
      <c r="DM99" s="153"/>
      <c r="DN99" s="153"/>
      <c r="DO99" s="153"/>
      <c r="DP99" s="153"/>
      <c r="DQ99" s="153"/>
      <c r="DR99" s="154"/>
      <c r="DS99" s="152">
        <f>РАСШИФРОВКА!J107</f>
        <v>15760.5</v>
      </c>
      <c r="DT99" s="153"/>
      <c r="DU99" s="153"/>
      <c r="DV99" s="153"/>
      <c r="DW99" s="153"/>
      <c r="DX99" s="153"/>
      <c r="DY99" s="153"/>
      <c r="DZ99" s="153"/>
      <c r="EA99" s="153"/>
      <c r="EB99" s="153"/>
      <c r="EC99" s="153"/>
      <c r="ED99" s="153"/>
      <c r="EE99" s="154"/>
      <c r="EF99" s="152">
        <f>РАСШИФРОВКА!K107</f>
        <v>17622.919999999998</v>
      </c>
      <c r="EG99" s="153"/>
      <c r="EH99" s="153"/>
      <c r="EI99" s="153"/>
      <c r="EJ99" s="153"/>
      <c r="EK99" s="153"/>
      <c r="EL99" s="153"/>
      <c r="EM99" s="153"/>
      <c r="EN99" s="153"/>
      <c r="EO99" s="153"/>
      <c r="EP99" s="153"/>
      <c r="EQ99" s="153"/>
      <c r="ER99" s="154"/>
      <c r="ES99" s="158"/>
      <c r="ET99" s="159"/>
      <c r="EU99" s="159"/>
      <c r="EV99" s="159"/>
      <c r="EW99" s="159"/>
      <c r="EX99" s="159"/>
      <c r="EY99" s="159"/>
      <c r="EZ99" s="159"/>
      <c r="FA99" s="159"/>
      <c r="FB99" s="159"/>
      <c r="FC99" s="159"/>
      <c r="FD99" s="159"/>
      <c r="FE99" s="160"/>
    </row>
    <row r="100" spans="1:174" s="26" customFormat="1" ht="9.75" customHeight="1" x14ac:dyDescent="0.2">
      <c r="A100" s="384"/>
      <c r="B100" s="384"/>
      <c r="C100" s="384"/>
      <c r="D100" s="384"/>
      <c r="E100" s="384"/>
      <c r="F100" s="384"/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4"/>
      <c r="AE100" s="384"/>
      <c r="AF100" s="384"/>
      <c r="AG100" s="384"/>
      <c r="AH100" s="384"/>
      <c r="AI100" s="384"/>
      <c r="AJ100" s="384"/>
      <c r="AK100" s="384"/>
      <c r="AL100" s="384"/>
      <c r="AM100" s="384"/>
      <c r="AN100" s="384"/>
      <c r="AO100" s="384"/>
      <c r="AP100" s="384"/>
      <c r="AQ100" s="384"/>
      <c r="AR100" s="384"/>
      <c r="AS100" s="384"/>
      <c r="AT100" s="384"/>
      <c r="AU100" s="384"/>
      <c r="AV100" s="384"/>
      <c r="AW100" s="384"/>
      <c r="AX100" s="384"/>
      <c r="AY100" s="384"/>
      <c r="AZ100" s="384"/>
      <c r="BA100" s="384"/>
      <c r="BB100" s="384"/>
      <c r="BC100" s="384"/>
      <c r="BD100" s="384"/>
      <c r="BE100" s="384"/>
      <c r="BF100" s="384"/>
      <c r="BG100" s="384"/>
      <c r="BH100" s="384"/>
      <c r="BI100" s="384"/>
      <c r="BJ100" s="384"/>
      <c r="BK100" s="384"/>
      <c r="BL100" s="384"/>
      <c r="BM100" s="384"/>
      <c r="BN100" s="384"/>
      <c r="BO100" s="384"/>
      <c r="BP100" s="384"/>
      <c r="BQ100" s="384"/>
      <c r="BR100" s="384"/>
      <c r="BS100" s="384"/>
      <c r="BT100" s="384"/>
      <c r="BU100" s="384"/>
      <c r="BV100" s="384"/>
      <c r="BW100" s="385"/>
      <c r="BX100" s="313"/>
      <c r="BY100" s="314"/>
      <c r="BZ100" s="314"/>
      <c r="CA100" s="314"/>
      <c r="CB100" s="314"/>
      <c r="CC100" s="314"/>
      <c r="CD100" s="314"/>
      <c r="CE100" s="315"/>
      <c r="CF100" s="316"/>
      <c r="CG100" s="314"/>
      <c r="CH100" s="314"/>
      <c r="CI100" s="314"/>
      <c r="CJ100" s="314"/>
      <c r="CK100" s="314"/>
      <c r="CL100" s="314"/>
      <c r="CM100" s="314"/>
      <c r="CN100" s="314"/>
      <c r="CO100" s="314"/>
      <c r="CP100" s="314"/>
      <c r="CQ100" s="314"/>
      <c r="CR100" s="315"/>
      <c r="CS100" s="316"/>
      <c r="CT100" s="314"/>
      <c r="CU100" s="314"/>
      <c r="CV100" s="314"/>
      <c r="CW100" s="314"/>
      <c r="CX100" s="314"/>
      <c r="CY100" s="314"/>
      <c r="CZ100" s="314"/>
      <c r="DA100" s="314"/>
      <c r="DB100" s="314"/>
      <c r="DC100" s="314"/>
      <c r="DD100" s="314"/>
      <c r="DE100" s="315"/>
      <c r="DF100" s="155"/>
      <c r="DG100" s="156"/>
      <c r="DH100" s="156"/>
      <c r="DI100" s="156"/>
      <c r="DJ100" s="156"/>
      <c r="DK100" s="156"/>
      <c r="DL100" s="156"/>
      <c r="DM100" s="156"/>
      <c r="DN100" s="156"/>
      <c r="DO100" s="156"/>
      <c r="DP100" s="156"/>
      <c r="DQ100" s="156"/>
      <c r="DR100" s="157"/>
      <c r="DS100" s="155"/>
      <c r="DT100" s="156"/>
      <c r="DU100" s="156"/>
      <c r="DV100" s="156"/>
      <c r="DW100" s="156"/>
      <c r="DX100" s="156"/>
      <c r="DY100" s="156"/>
      <c r="DZ100" s="156"/>
      <c r="EA100" s="156"/>
      <c r="EB100" s="156"/>
      <c r="EC100" s="156"/>
      <c r="ED100" s="156"/>
      <c r="EE100" s="157"/>
      <c r="EF100" s="155"/>
      <c r="EG100" s="156"/>
      <c r="EH100" s="156"/>
      <c r="EI100" s="156"/>
      <c r="EJ100" s="156"/>
      <c r="EK100" s="156"/>
      <c r="EL100" s="156"/>
      <c r="EM100" s="156"/>
      <c r="EN100" s="156"/>
      <c r="EO100" s="156"/>
      <c r="EP100" s="156"/>
      <c r="EQ100" s="156"/>
      <c r="ER100" s="157"/>
      <c r="ES100" s="161"/>
      <c r="ET100" s="162"/>
      <c r="EU100" s="162"/>
      <c r="EV100" s="162"/>
      <c r="EW100" s="162"/>
      <c r="EX100" s="162"/>
      <c r="EY100" s="162"/>
      <c r="EZ100" s="162"/>
      <c r="FA100" s="162"/>
      <c r="FB100" s="162"/>
      <c r="FC100" s="162"/>
      <c r="FD100" s="162"/>
      <c r="FE100" s="163"/>
    </row>
    <row r="101" spans="1:174" s="26" customFormat="1" ht="13.5" customHeight="1" x14ac:dyDescent="0.2">
      <c r="A101" s="136" t="s">
        <v>476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  <c r="BI101" s="136"/>
      <c r="BJ101" s="136"/>
      <c r="BK101" s="136"/>
      <c r="BL101" s="136"/>
      <c r="BM101" s="136"/>
      <c r="BN101" s="136"/>
      <c r="BO101" s="136"/>
      <c r="BP101" s="136"/>
      <c r="BQ101" s="136"/>
      <c r="BR101" s="136"/>
      <c r="BS101" s="136"/>
      <c r="BT101" s="136"/>
      <c r="BU101" s="136"/>
      <c r="BV101" s="136"/>
      <c r="BW101" s="137"/>
      <c r="BX101" s="169" t="s">
        <v>477</v>
      </c>
      <c r="BY101" s="170"/>
      <c r="BZ101" s="170"/>
      <c r="CA101" s="170"/>
      <c r="CB101" s="170"/>
      <c r="CC101" s="170"/>
      <c r="CD101" s="170"/>
      <c r="CE101" s="171"/>
      <c r="CF101" s="172" t="s">
        <v>302</v>
      </c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1"/>
      <c r="CS101" s="172" t="s">
        <v>309</v>
      </c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1"/>
      <c r="DF101" s="164">
        <f>РАСШИФРОВКА!I101+РАСШИФРОВКА!I108+РАСШИФРОВКА!I135+РАСШИФРОВКА!I136</f>
        <v>228893.93</v>
      </c>
      <c r="DG101" s="165"/>
      <c r="DH101" s="165"/>
      <c r="DI101" s="165"/>
      <c r="DJ101" s="165"/>
      <c r="DK101" s="165"/>
      <c r="DL101" s="165"/>
      <c r="DM101" s="165"/>
      <c r="DN101" s="165"/>
      <c r="DO101" s="165"/>
      <c r="DP101" s="165"/>
      <c r="DQ101" s="165"/>
      <c r="DR101" s="166"/>
      <c r="DS101" s="164">
        <f>РАСШИФРОВКА!J101+РАСШИФРОВКА!J108+РАСШИФРОВКА!J135+РАСШИФРОВКА!J136</f>
        <v>194990.52</v>
      </c>
      <c r="DT101" s="165"/>
      <c r="DU101" s="165"/>
      <c r="DV101" s="165"/>
      <c r="DW101" s="165"/>
      <c r="DX101" s="165"/>
      <c r="DY101" s="165"/>
      <c r="DZ101" s="165"/>
      <c r="EA101" s="165"/>
      <c r="EB101" s="165"/>
      <c r="EC101" s="165"/>
      <c r="ED101" s="165"/>
      <c r="EE101" s="166"/>
      <c r="EF101" s="164">
        <f>РАСШИФРОВКА!K101+РАСШИФРОВКА!K108+РАСШИФРОВКА!K135+РАСШИФРОВКА!K136</f>
        <v>194990.52</v>
      </c>
      <c r="EG101" s="165"/>
      <c r="EH101" s="165"/>
      <c r="EI101" s="165"/>
      <c r="EJ101" s="165"/>
      <c r="EK101" s="165"/>
      <c r="EL101" s="165"/>
      <c r="EM101" s="165"/>
      <c r="EN101" s="165"/>
      <c r="EO101" s="165"/>
      <c r="EP101" s="165"/>
      <c r="EQ101" s="165"/>
      <c r="ER101" s="166"/>
      <c r="ES101" s="102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4"/>
    </row>
    <row r="102" spans="1:174" s="26" customFormat="1" ht="11.25" customHeight="1" x14ac:dyDescent="0.2">
      <c r="A102" s="136" t="s">
        <v>478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36"/>
      <c r="BK102" s="136"/>
      <c r="BL102" s="136"/>
      <c r="BM102" s="136"/>
      <c r="BN102" s="136"/>
      <c r="BO102" s="136"/>
      <c r="BP102" s="136"/>
      <c r="BQ102" s="136"/>
      <c r="BR102" s="136"/>
      <c r="BS102" s="136"/>
      <c r="BT102" s="136"/>
      <c r="BU102" s="136"/>
      <c r="BV102" s="136"/>
      <c r="BW102" s="137"/>
      <c r="BX102" s="169" t="s">
        <v>479</v>
      </c>
      <c r="BY102" s="170"/>
      <c r="BZ102" s="170"/>
      <c r="CA102" s="170"/>
      <c r="CB102" s="170"/>
      <c r="CC102" s="170"/>
      <c r="CD102" s="170"/>
      <c r="CE102" s="171"/>
      <c r="CF102" s="172" t="s">
        <v>302</v>
      </c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1"/>
      <c r="CS102" s="172" t="s">
        <v>299</v>
      </c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1"/>
      <c r="DF102" s="164">
        <f>РАСШИФРОВКА!I102+РАСШИФРОВКА!I109+РАСШИФРОВКА!I132</f>
        <v>265695.49</v>
      </c>
      <c r="DG102" s="165"/>
      <c r="DH102" s="165"/>
      <c r="DI102" s="165"/>
      <c r="DJ102" s="165"/>
      <c r="DK102" s="165"/>
      <c r="DL102" s="165"/>
      <c r="DM102" s="165"/>
      <c r="DN102" s="165"/>
      <c r="DO102" s="165"/>
      <c r="DP102" s="165"/>
      <c r="DQ102" s="165"/>
      <c r="DR102" s="166"/>
      <c r="DS102" s="164">
        <f>РАСШИФРОВКА!J102+РАСШИФРОВКА!J109</f>
        <v>287272.13</v>
      </c>
      <c r="DT102" s="165"/>
      <c r="DU102" s="165"/>
      <c r="DV102" s="165"/>
      <c r="DW102" s="165"/>
      <c r="DX102" s="165"/>
      <c r="DY102" s="165"/>
      <c r="DZ102" s="165"/>
      <c r="EA102" s="165"/>
      <c r="EB102" s="165"/>
      <c r="EC102" s="165"/>
      <c r="ED102" s="165"/>
      <c r="EE102" s="166"/>
      <c r="EF102" s="164">
        <f>РАСШИФРОВКА!K102+РАСШИФРОВКА!K109</f>
        <v>309659.36</v>
      </c>
      <c r="EG102" s="165"/>
      <c r="EH102" s="165"/>
      <c r="EI102" s="165"/>
      <c r="EJ102" s="165"/>
      <c r="EK102" s="165"/>
      <c r="EL102" s="165"/>
      <c r="EM102" s="165"/>
      <c r="EN102" s="165"/>
      <c r="EO102" s="165"/>
      <c r="EP102" s="165"/>
      <c r="EQ102" s="165"/>
      <c r="ER102" s="166"/>
      <c r="ES102" s="102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4"/>
    </row>
    <row r="103" spans="1:174" s="26" customFormat="1" ht="13.5" customHeight="1" x14ac:dyDescent="0.2">
      <c r="A103" s="167" t="s">
        <v>480</v>
      </c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8"/>
      <c r="BX103" s="169" t="s">
        <v>481</v>
      </c>
      <c r="BY103" s="170"/>
      <c r="BZ103" s="170"/>
      <c r="CA103" s="170"/>
      <c r="CB103" s="170"/>
      <c r="CC103" s="170"/>
      <c r="CD103" s="170"/>
      <c r="CE103" s="171"/>
      <c r="CF103" s="172" t="s">
        <v>302</v>
      </c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1"/>
      <c r="CS103" s="172" t="s">
        <v>482</v>
      </c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1"/>
      <c r="DF103" s="164">
        <f>РАСШИФРОВКА!I103+РАСШИФРОВКА!I104+РАСШИФРОВКА!I105+РАСШИФРОВКА!I111+РАСШИФРОВКА!I112+РАСШИФРОВКА!I114+РАСШИФРОВКА!I131</f>
        <v>1468805.05</v>
      </c>
      <c r="DG103" s="165"/>
      <c r="DH103" s="165"/>
      <c r="DI103" s="165"/>
      <c r="DJ103" s="165"/>
      <c r="DK103" s="165"/>
      <c r="DL103" s="165"/>
      <c r="DM103" s="165"/>
      <c r="DN103" s="165"/>
      <c r="DO103" s="165"/>
      <c r="DP103" s="165"/>
      <c r="DQ103" s="165"/>
      <c r="DR103" s="166"/>
      <c r="DS103" s="164">
        <f>РАСШИФРОВКА!J103+РАСШИФРОВКА!J104+РАСШИФРОВКА!J105+РАСШИФРОВКА!J111+РАСШИФРОВКА!J112+РАСШИФРОВКА!J114+РАСШИФРОВКА!J131</f>
        <v>1464801.3499999999</v>
      </c>
      <c r="DT103" s="165"/>
      <c r="DU103" s="165"/>
      <c r="DV103" s="165"/>
      <c r="DW103" s="165"/>
      <c r="DX103" s="165"/>
      <c r="DY103" s="165"/>
      <c r="DZ103" s="165"/>
      <c r="EA103" s="165"/>
      <c r="EB103" s="165"/>
      <c r="EC103" s="165"/>
      <c r="ED103" s="165"/>
      <c r="EE103" s="166"/>
      <c r="EF103" s="164">
        <f>РАСШИФРОВКА!K103+РАСШИФРОВКА!K104+РАСШИФРОВКА!K105+РАСШИФРОВКА!K111+РАСШИФРОВКА!K112+РАСШИФРОВКА!K131+РАСШИФРОВКА!K114</f>
        <v>1630561.05</v>
      </c>
      <c r="EG103" s="165"/>
      <c r="EH103" s="165"/>
      <c r="EI103" s="165"/>
      <c r="EJ103" s="165"/>
      <c r="EK103" s="165"/>
      <c r="EL103" s="165"/>
      <c r="EM103" s="165"/>
      <c r="EN103" s="165"/>
      <c r="EO103" s="165"/>
      <c r="EP103" s="165"/>
      <c r="EQ103" s="165"/>
      <c r="ER103" s="166"/>
      <c r="ES103" s="102"/>
      <c r="ET103" s="103"/>
      <c r="EU103" s="103"/>
      <c r="EV103" s="103"/>
      <c r="EW103" s="103"/>
      <c r="EX103" s="103"/>
      <c r="EY103" s="103"/>
      <c r="EZ103" s="103"/>
      <c r="FA103" s="103"/>
      <c r="FB103" s="103"/>
      <c r="FC103" s="103"/>
      <c r="FD103" s="103"/>
      <c r="FE103" s="104"/>
    </row>
    <row r="104" spans="1:174" s="26" customFormat="1" ht="15" customHeight="1" x14ac:dyDescent="0.2">
      <c r="A104" s="167" t="s">
        <v>483</v>
      </c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8"/>
      <c r="BX104" s="169" t="s">
        <v>484</v>
      </c>
      <c r="BY104" s="170"/>
      <c r="BZ104" s="170"/>
      <c r="CA104" s="170"/>
      <c r="CB104" s="170"/>
      <c r="CC104" s="170"/>
      <c r="CD104" s="170"/>
      <c r="CE104" s="171"/>
      <c r="CF104" s="172" t="s">
        <v>302</v>
      </c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1"/>
      <c r="CS104" s="172" t="s">
        <v>485</v>
      </c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1"/>
      <c r="DF104" s="164">
        <f>РАСШИФРОВКА!I113+РАСШИФРОВКА!I117</f>
        <v>0</v>
      </c>
      <c r="DG104" s="165"/>
      <c r="DH104" s="165"/>
      <c r="DI104" s="165"/>
      <c r="DJ104" s="165"/>
      <c r="DK104" s="165"/>
      <c r="DL104" s="165"/>
      <c r="DM104" s="165"/>
      <c r="DN104" s="165"/>
      <c r="DO104" s="165"/>
      <c r="DP104" s="165"/>
      <c r="DQ104" s="165"/>
      <c r="DR104" s="166"/>
      <c r="DS104" s="164">
        <f>РАСШИФРОВКА!J113+РАСШИФРОВКА!J117</f>
        <v>0</v>
      </c>
      <c r="DT104" s="165"/>
      <c r="DU104" s="165"/>
      <c r="DV104" s="165"/>
      <c r="DW104" s="165"/>
      <c r="DX104" s="165"/>
      <c r="DY104" s="165"/>
      <c r="DZ104" s="165"/>
      <c r="EA104" s="165"/>
      <c r="EB104" s="165"/>
      <c r="EC104" s="165"/>
      <c r="ED104" s="165"/>
      <c r="EE104" s="166"/>
      <c r="EF104" s="164">
        <f>РАСШИФРОВКА!K113+РАСШИФРОВКА!K117</f>
        <v>0</v>
      </c>
      <c r="EG104" s="165"/>
      <c r="EH104" s="165"/>
      <c r="EI104" s="165"/>
      <c r="EJ104" s="165"/>
      <c r="EK104" s="165"/>
      <c r="EL104" s="165"/>
      <c r="EM104" s="165"/>
      <c r="EN104" s="165"/>
      <c r="EO104" s="165"/>
      <c r="EP104" s="165"/>
      <c r="EQ104" s="165"/>
      <c r="ER104" s="166"/>
      <c r="ES104" s="102"/>
      <c r="ET104" s="103"/>
      <c r="EU104" s="103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4"/>
    </row>
    <row r="105" spans="1:174" s="26" customFormat="1" ht="13.5" customHeight="1" x14ac:dyDescent="0.2">
      <c r="A105" s="167" t="s">
        <v>486</v>
      </c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8"/>
      <c r="BX105" s="169" t="s">
        <v>487</v>
      </c>
      <c r="BY105" s="170"/>
      <c r="BZ105" s="170"/>
      <c r="CA105" s="170"/>
      <c r="CB105" s="170"/>
      <c r="CC105" s="170"/>
      <c r="CD105" s="170"/>
      <c r="CE105" s="171"/>
      <c r="CF105" s="172" t="s">
        <v>302</v>
      </c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1"/>
      <c r="CS105" s="172" t="s">
        <v>488</v>
      </c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1"/>
      <c r="DF105" s="164">
        <f>РАСШИФРОВКА!I119+РАСШИФРОВКА!I120+РАСШИФРОВКА!I129</f>
        <v>716088.84</v>
      </c>
      <c r="DG105" s="165"/>
      <c r="DH105" s="165"/>
      <c r="DI105" s="165"/>
      <c r="DJ105" s="165"/>
      <c r="DK105" s="165"/>
      <c r="DL105" s="165"/>
      <c r="DM105" s="165"/>
      <c r="DN105" s="165"/>
      <c r="DO105" s="165"/>
      <c r="DP105" s="165"/>
      <c r="DQ105" s="165"/>
      <c r="DR105" s="166"/>
      <c r="DS105" s="164">
        <f>РАСШИФРОВКА!J119+РАСШИФРОВКА!J120+РАСШИФРОВКА!J129</f>
        <v>590000</v>
      </c>
      <c r="DT105" s="165"/>
      <c r="DU105" s="165"/>
      <c r="DV105" s="165"/>
      <c r="DW105" s="165"/>
      <c r="DX105" s="165"/>
      <c r="DY105" s="165"/>
      <c r="DZ105" s="165"/>
      <c r="EA105" s="165"/>
      <c r="EB105" s="165"/>
      <c r="EC105" s="165"/>
      <c r="ED105" s="165"/>
      <c r="EE105" s="166"/>
      <c r="EF105" s="164">
        <f>РАСШИФРОВКА!K129+РАСШИФРОВКА!K120+РАСШИФРОВКА!K119</f>
        <v>590000</v>
      </c>
      <c r="EG105" s="165"/>
      <c r="EH105" s="165"/>
      <c r="EI105" s="165"/>
      <c r="EJ105" s="165"/>
      <c r="EK105" s="165"/>
      <c r="EL105" s="165"/>
      <c r="EM105" s="165"/>
      <c r="EN105" s="165"/>
      <c r="EO105" s="165"/>
      <c r="EP105" s="165"/>
      <c r="EQ105" s="165"/>
      <c r="ER105" s="166"/>
      <c r="ES105" s="102"/>
      <c r="ET105" s="103"/>
      <c r="EU105" s="103"/>
      <c r="EV105" s="103"/>
      <c r="EW105" s="103"/>
      <c r="EX105" s="103"/>
      <c r="EY105" s="103"/>
      <c r="EZ105" s="103"/>
      <c r="FA105" s="103"/>
      <c r="FB105" s="103"/>
      <c r="FC105" s="103"/>
      <c r="FD105" s="103"/>
      <c r="FE105" s="104"/>
    </row>
    <row r="106" spans="1:174" s="26" customFormat="1" ht="12.75" customHeight="1" x14ac:dyDescent="0.2">
      <c r="A106" s="167" t="s">
        <v>489</v>
      </c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8"/>
      <c r="BX106" s="169" t="s">
        <v>490</v>
      </c>
      <c r="BY106" s="170"/>
      <c r="BZ106" s="170"/>
      <c r="CA106" s="170"/>
      <c r="CB106" s="170"/>
      <c r="CC106" s="170"/>
      <c r="CD106" s="170"/>
      <c r="CE106" s="171"/>
      <c r="CF106" s="172" t="s">
        <v>302</v>
      </c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1"/>
      <c r="CS106" s="172" t="s">
        <v>242</v>
      </c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1"/>
      <c r="DF106" s="164">
        <f>РАСШИФРОВКА!I106+РАСШИФРОВКА!I118+РАСШИФРОВКА!I126+РАСШИФРОВКА!I127+РАСШИФРОВКА!I130+РАСШИФРОВКА!I133+РАСШИФРОВКА!I134</f>
        <v>5775181.1699999999</v>
      </c>
      <c r="DG106" s="165"/>
      <c r="DH106" s="165"/>
      <c r="DI106" s="165"/>
      <c r="DJ106" s="165"/>
      <c r="DK106" s="165"/>
      <c r="DL106" s="165"/>
      <c r="DM106" s="165"/>
      <c r="DN106" s="165"/>
      <c r="DO106" s="165"/>
      <c r="DP106" s="165"/>
      <c r="DQ106" s="165"/>
      <c r="DR106" s="166"/>
      <c r="DS106" s="164">
        <f>РАСШИФРОВКА!J106+РАСШИФРОВКА!J118+РАСШИФРОВКА!J126+РАСШИФРОВКА!J127+РАСШИФРОВКА!J130+РАСШИФРОВКА!J133+РАСШИФРОВКА!J134</f>
        <v>5269543.26</v>
      </c>
      <c r="DT106" s="165"/>
      <c r="DU106" s="165"/>
      <c r="DV106" s="165"/>
      <c r="DW106" s="165"/>
      <c r="DX106" s="165"/>
      <c r="DY106" s="165"/>
      <c r="DZ106" s="165"/>
      <c r="EA106" s="165"/>
      <c r="EB106" s="165"/>
      <c r="EC106" s="165"/>
      <c r="ED106" s="165"/>
      <c r="EE106" s="166"/>
      <c r="EF106" s="164">
        <f>РАСШИФРОВКА!K106+РАСШИФРОВКА!K118+РАСШИФРОВКА!K126+РАСШИФРОВКА!K127+РАСШИФРОВКА!K130+РАСШИФРОВКА!K133+РАСШИФРОВКА!K134</f>
        <v>5313496.07</v>
      </c>
      <c r="EG106" s="165"/>
      <c r="EH106" s="165"/>
      <c r="EI106" s="165"/>
      <c r="EJ106" s="165"/>
      <c r="EK106" s="165"/>
      <c r="EL106" s="165"/>
      <c r="EM106" s="165"/>
      <c r="EN106" s="165"/>
      <c r="EO106" s="165"/>
      <c r="EP106" s="165"/>
      <c r="EQ106" s="165"/>
      <c r="ER106" s="166"/>
      <c r="ES106" s="102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4"/>
    </row>
    <row r="107" spans="1:174" s="26" customFormat="1" ht="20.25" customHeight="1" x14ac:dyDescent="0.2">
      <c r="A107" s="323" t="s">
        <v>303</v>
      </c>
      <c r="B107" s="323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3"/>
      <c r="X107" s="323"/>
      <c r="Y107" s="323"/>
      <c r="Z107" s="323"/>
      <c r="AA107" s="323"/>
      <c r="AB107" s="323"/>
      <c r="AC107" s="323"/>
      <c r="AD107" s="323"/>
      <c r="AE107" s="323"/>
      <c r="AF107" s="323"/>
      <c r="AG107" s="323"/>
      <c r="AH107" s="323"/>
      <c r="AI107" s="323"/>
      <c r="AJ107" s="323"/>
      <c r="AK107" s="323"/>
      <c r="AL107" s="323"/>
      <c r="AM107" s="323"/>
      <c r="AN107" s="323"/>
      <c r="AO107" s="323"/>
      <c r="AP107" s="323"/>
      <c r="AQ107" s="323"/>
      <c r="AR107" s="323"/>
      <c r="AS107" s="323"/>
      <c r="AT107" s="323"/>
      <c r="AU107" s="323"/>
      <c r="AV107" s="323"/>
      <c r="AW107" s="323"/>
      <c r="AX107" s="323"/>
      <c r="AY107" s="323"/>
      <c r="AZ107" s="323"/>
      <c r="BA107" s="323"/>
      <c r="BB107" s="323"/>
      <c r="BC107" s="323"/>
      <c r="BD107" s="323"/>
      <c r="BE107" s="323"/>
      <c r="BF107" s="323"/>
      <c r="BG107" s="323"/>
      <c r="BH107" s="323"/>
      <c r="BI107" s="323"/>
      <c r="BJ107" s="323"/>
      <c r="BK107" s="323"/>
      <c r="BL107" s="323"/>
      <c r="BM107" s="323"/>
      <c r="BN107" s="323"/>
      <c r="BO107" s="323"/>
      <c r="BP107" s="323"/>
      <c r="BQ107" s="323"/>
      <c r="BR107" s="323"/>
      <c r="BS107" s="323"/>
      <c r="BT107" s="323"/>
      <c r="BU107" s="323"/>
      <c r="BV107" s="323"/>
      <c r="BW107" s="381"/>
      <c r="BX107" s="313" t="s">
        <v>304</v>
      </c>
      <c r="BY107" s="314"/>
      <c r="BZ107" s="314"/>
      <c r="CA107" s="314"/>
      <c r="CB107" s="314"/>
      <c r="CC107" s="314"/>
      <c r="CD107" s="314"/>
      <c r="CE107" s="315"/>
      <c r="CF107" s="316" t="s">
        <v>305</v>
      </c>
      <c r="CG107" s="314"/>
      <c r="CH107" s="314"/>
      <c r="CI107" s="314"/>
      <c r="CJ107" s="314"/>
      <c r="CK107" s="314"/>
      <c r="CL107" s="314"/>
      <c r="CM107" s="314"/>
      <c r="CN107" s="314"/>
      <c r="CO107" s="314"/>
      <c r="CP107" s="314"/>
      <c r="CQ107" s="314"/>
      <c r="CR107" s="315"/>
      <c r="CS107" s="316"/>
      <c r="CT107" s="314"/>
      <c r="CU107" s="314"/>
      <c r="CV107" s="314"/>
      <c r="CW107" s="314"/>
      <c r="CX107" s="314"/>
      <c r="CY107" s="314"/>
      <c r="CZ107" s="314"/>
      <c r="DA107" s="314"/>
      <c r="DB107" s="314"/>
      <c r="DC107" s="314"/>
      <c r="DD107" s="314"/>
      <c r="DE107" s="315"/>
      <c r="DF107" s="317"/>
      <c r="DG107" s="318"/>
      <c r="DH107" s="318"/>
      <c r="DI107" s="318"/>
      <c r="DJ107" s="318"/>
      <c r="DK107" s="318"/>
      <c r="DL107" s="318"/>
      <c r="DM107" s="318"/>
      <c r="DN107" s="318"/>
      <c r="DO107" s="318"/>
      <c r="DP107" s="318"/>
      <c r="DQ107" s="318"/>
      <c r="DR107" s="319"/>
      <c r="DS107" s="317"/>
      <c r="DT107" s="318"/>
      <c r="DU107" s="318"/>
      <c r="DV107" s="318"/>
      <c r="DW107" s="318"/>
      <c r="DX107" s="318"/>
      <c r="DY107" s="318"/>
      <c r="DZ107" s="318"/>
      <c r="EA107" s="318"/>
      <c r="EB107" s="318"/>
      <c r="EC107" s="318"/>
      <c r="ED107" s="318"/>
      <c r="EE107" s="319"/>
      <c r="EF107" s="317"/>
      <c r="EG107" s="318"/>
      <c r="EH107" s="318"/>
      <c r="EI107" s="318"/>
      <c r="EJ107" s="318"/>
      <c r="EK107" s="318"/>
      <c r="EL107" s="318"/>
      <c r="EM107" s="318"/>
      <c r="EN107" s="318"/>
      <c r="EO107" s="318"/>
      <c r="EP107" s="318"/>
      <c r="EQ107" s="318"/>
      <c r="ER107" s="319"/>
      <c r="ES107" s="320"/>
      <c r="ET107" s="321"/>
      <c r="EU107" s="321"/>
      <c r="EV107" s="321"/>
      <c r="EW107" s="321"/>
      <c r="EX107" s="321"/>
      <c r="EY107" s="321"/>
      <c r="EZ107" s="321"/>
      <c r="FA107" s="321"/>
      <c r="FB107" s="321"/>
      <c r="FC107" s="321"/>
      <c r="FD107" s="321"/>
      <c r="FE107" s="322"/>
    </row>
    <row r="108" spans="1:174" s="26" customFormat="1" ht="20.25" customHeight="1" x14ac:dyDescent="0.2">
      <c r="A108" s="310" t="s">
        <v>306</v>
      </c>
      <c r="B108" s="311"/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  <c r="BF108" s="311"/>
      <c r="BG108" s="311"/>
      <c r="BH108" s="311"/>
      <c r="BI108" s="311"/>
      <c r="BJ108" s="311"/>
      <c r="BK108" s="311"/>
      <c r="BL108" s="311"/>
      <c r="BM108" s="311"/>
      <c r="BN108" s="311"/>
      <c r="BO108" s="311"/>
      <c r="BP108" s="311"/>
      <c r="BQ108" s="311"/>
      <c r="BR108" s="311"/>
      <c r="BS108" s="311"/>
      <c r="BT108" s="311"/>
      <c r="BU108" s="311"/>
      <c r="BV108" s="311"/>
      <c r="BW108" s="312"/>
      <c r="BX108" s="313" t="s">
        <v>307</v>
      </c>
      <c r="BY108" s="314"/>
      <c r="BZ108" s="314"/>
      <c r="CA108" s="314"/>
      <c r="CB108" s="314"/>
      <c r="CC108" s="314"/>
      <c r="CD108" s="314"/>
      <c r="CE108" s="315"/>
      <c r="CF108" s="316" t="s">
        <v>308</v>
      </c>
      <c r="CG108" s="314"/>
      <c r="CH108" s="314"/>
      <c r="CI108" s="314"/>
      <c r="CJ108" s="314"/>
      <c r="CK108" s="314"/>
      <c r="CL108" s="314"/>
      <c r="CM108" s="314"/>
      <c r="CN108" s="314"/>
      <c r="CO108" s="314"/>
      <c r="CP108" s="314"/>
      <c r="CQ108" s="314"/>
      <c r="CR108" s="315"/>
      <c r="CS108" s="316" t="s">
        <v>309</v>
      </c>
      <c r="CT108" s="314"/>
      <c r="CU108" s="314"/>
      <c r="CV108" s="314"/>
      <c r="CW108" s="314"/>
      <c r="CX108" s="314"/>
      <c r="CY108" s="314"/>
      <c r="CZ108" s="314"/>
      <c r="DA108" s="314"/>
      <c r="DB108" s="314"/>
      <c r="DC108" s="314"/>
      <c r="DD108" s="314"/>
      <c r="DE108" s="315"/>
      <c r="DF108" s="317">
        <f>РАСШИФРОВКА!I149</f>
        <v>1993244.4200000002</v>
      </c>
      <c r="DG108" s="318"/>
      <c r="DH108" s="318"/>
      <c r="DI108" s="318"/>
      <c r="DJ108" s="318"/>
      <c r="DK108" s="318"/>
      <c r="DL108" s="318"/>
      <c r="DM108" s="318"/>
      <c r="DN108" s="318"/>
      <c r="DO108" s="318"/>
      <c r="DP108" s="318"/>
      <c r="DQ108" s="318"/>
      <c r="DR108" s="319"/>
      <c r="DS108" s="317">
        <f>РАСШИФРОВКА!J149</f>
        <v>1861050</v>
      </c>
      <c r="DT108" s="318"/>
      <c r="DU108" s="318"/>
      <c r="DV108" s="318"/>
      <c r="DW108" s="318"/>
      <c r="DX108" s="318"/>
      <c r="DY108" s="318"/>
      <c r="DZ108" s="318"/>
      <c r="EA108" s="318"/>
      <c r="EB108" s="318"/>
      <c r="EC108" s="318"/>
      <c r="ED108" s="318"/>
      <c r="EE108" s="319"/>
      <c r="EF108" s="317">
        <f>РАСШИФРОВКА!K149</f>
        <v>1861050</v>
      </c>
      <c r="EG108" s="318"/>
      <c r="EH108" s="318"/>
      <c r="EI108" s="318"/>
      <c r="EJ108" s="318"/>
      <c r="EK108" s="318"/>
      <c r="EL108" s="318"/>
      <c r="EM108" s="318"/>
      <c r="EN108" s="318"/>
      <c r="EO108" s="318"/>
      <c r="EP108" s="318"/>
      <c r="EQ108" s="318"/>
      <c r="ER108" s="319"/>
      <c r="ES108" s="320"/>
      <c r="ET108" s="321"/>
      <c r="EU108" s="321"/>
      <c r="EV108" s="321"/>
      <c r="EW108" s="321"/>
      <c r="EX108" s="321"/>
      <c r="EY108" s="321"/>
      <c r="EZ108" s="321"/>
      <c r="FA108" s="321"/>
      <c r="FB108" s="321"/>
      <c r="FC108" s="321"/>
      <c r="FD108" s="321"/>
      <c r="FE108" s="322"/>
    </row>
    <row r="109" spans="1:174" s="26" customFormat="1" ht="20.25" customHeight="1" x14ac:dyDescent="0.2">
      <c r="A109" s="323" t="s">
        <v>310</v>
      </c>
      <c r="B109" s="338"/>
      <c r="C109" s="338"/>
      <c r="D109" s="338"/>
      <c r="E109" s="338"/>
      <c r="F109" s="338"/>
      <c r="G109" s="338"/>
      <c r="H109" s="338"/>
      <c r="I109" s="338"/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  <c r="AP109" s="338"/>
      <c r="AQ109" s="338"/>
      <c r="AR109" s="338"/>
      <c r="AS109" s="338"/>
      <c r="AT109" s="338"/>
      <c r="AU109" s="338"/>
      <c r="AV109" s="338"/>
      <c r="AW109" s="338"/>
      <c r="AX109" s="338"/>
      <c r="AY109" s="338"/>
      <c r="AZ109" s="338"/>
      <c r="BA109" s="338"/>
      <c r="BB109" s="338"/>
      <c r="BC109" s="338"/>
      <c r="BD109" s="338"/>
      <c r="BE109" s="338"/>
      <c r="BF109" s="338"/>
      <c r="BG109" s="338"/>
      <c r="BH109" s="338"/>
      <c r="BI109" s="338"/>
      <c r="BJ109" s="338"/>
      <c r="BK109" s="338"/>
      <c r="BL109" s="338"/>
      <c r="BM109" s="338"/>
      <c r="BN109" s="338"/>
      <c r="BO109" s="338"/>
      <c r="BP109" s="338"/>
      <c r="BQ109" s="338"/>
      <c r="BR109" s="338"/>
      <c r="BS109" s="338"/>
      <c r="BT109" s="338"/>
      <c r="BU109" s="338"/>
      <c r="BV109" s="338"/>
      <c r="BW109" s="338"/>
      <c r="BX109" s="169" t="s">
        <v>311</v>
      </c>
      <c r="BY109" s="170"/>
      <c r="BZ109" s="170"/>
      <c r="CA109" s="170"/>
      <c r="CB109" s="170"/>
      <c r="CC109" s="170"/>
      <c r="CD109" s="170"/>
      <c r="CE109" s="171"/>
      <c r="CF109" s="172" t="s">
        <v>312</v>
      </c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1"/>
      <c r="CS109" s="172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1"/>
      <c r="DF109" s="164"/>
      <c r="DG109" s="165"/>
      <c r="DH109" s="165"/>
      <c r="DI109" s="165"/>
      <c r="DJ109" s="165"/>
      <c r="DK109" s="165"/>
      <c r="DL109" s="165"/>
      <c r="DM109" s="165"/>
      <c r="DN109" s="165"/>
      <c r="DO109" s="165"/>
      <c r="DP109" s="165"/>
      <c r="DQ109" s="165"/>
      <c r="DR109" s="166"/>
      <c r="DS109" s="164"/>
      <c r="DT109" s="165"/>
      <c r="DU109" s="165"/>
      <c r="DV109" s="165"/>
      <c r="DW109" s="165"/>
      <c r="DX109" s="165"/>
      <c r="DY109" s="165"/>
      <c r="DZ109" s="165"/>
      <c r="EA109" s="165"/>
      <c r="EB109" s="165"/>
      <c r="EC109" s="165"/>
      <c r="ED109" s="165"/>
      <c r="EE109" s="166"/>
      <c r="EF109" s="164"/>
      <c r="EG109" s="165"/>
      <c r="EH109" s="165"/>
      <c r="EI109" s="165"/>
      <c r="EJ109" s="165"/>
      <c r="EK109" s="165"/>
      <c r="EL109" s="165"/>
      <c r="EM109" s="165"/>
      <c r="EN109" s="165"/>
      <c r="EO109" s="165"/>
      <c r="EP109" s="165"/>
      <c r="EQ109" s="165"/>
      <c r="ER109" s="166"/>
      <c r="ES109" s="292"/>
      <c r="ET109" s="293"/>
      <c r="EU109" s="293"/>
      <c r="EV109" s="293"/>
      <c r="EW109" s="293"/>
      <c r="EX109" s="293"/>
      <c r="EY109" s="293"/>
      <c r="EZ109" s="293"/>
      <c r="FA109" s="293"/>
      <c r="FB109" s="293"/>
      <c r="FC109" s="293"/>
      <c r="FD109" s="293"/>
      <c r="FE109" s="294"/>
    </row>
    <row r="110" spans="1:174" s="26" customFormat="1" ht="20.25" customHeight="1" x14ac:dyDescent="0.2">
      <c r="A110" s="354" t="s">
        <v>313</v>
      </c>
      <c r="B110" s="355"/>
      <c r="C110" s="355"/>
      <c r="D110" s="355"/>
      <c r="E110" s="35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  <c r="AB110" s="355"/>
      <c r="AC110" s="355"/>
      <c r="AD110" s="355"/>
      <c r="AE110" s="355"/>
      <c r="AF110" s="355"/>
      <c r="AG110" s="355"/>
      <c r="AH110" s="355"/>
      <c r="AI110" s="355"/>
      <c r="AJ110" s="355"/>
      <c r="AK110" s="355"/>
      <c r="AL110" s="355"/>
      <c r="AM110" s="355"/>
      <c r="AN110" s="355"/>
      <c r="AO110" s="355"/>
      <c r="AP110" s="355"/>
      <c r="AQ110" s="355"/>
      <c r="AR110" s="355"/>
      <c r="AS110" s="355"/>
      <c r="AT110" s="355"/>
      <c r="AU110" s="355"/>
      <c r="AV110" s="355"/>
      <c r="AW110" s="355"/>
      <c r="AX110" s="355"/>
      <c r="AY110" s="355"/>
      <c r="AZ110" s="355"/>
      <c r="BA110" s="355"/>
      <c r="BB110" s="355"/>
      <c r="BC110" s="355"/>
      <c r="BD110" s="355"/>
      <c r="BE110" s="355"/>
      <c r="BF110" s="355"/>
      <c r="BG110" s="355"/>
      <c r="BH110" s="355"/>
      <c r="BI110" s="355"/>
      <c r="BJ110" s="355"/>
      <c r="BK110" s="355"/>
      <c r="BL110" s="355"/>
      <c r="BM110" s="355"/>
      <c r="BN110" s="355"/>
      <c r="BO110" s="355"/>
      <c r="BP110" s="355"/>
      <c r="BQ110" s="355"/>
      <c r="BR110" s="355"/>
      <c r="BS110" s="355"/>
      <c r="BT110" s="355"/>
      <c r="BU110" s="355"/>
      <c r="BV110" s="355"/>
      <c r="BW110" s="355"/>
      <c r="BX110" s="169" t="s">
        <v>314</v>
      </c>
      <c r="BY110" s="170"/>
      <c r="BZ110" s="170"/>
      <c r="CA110" s="170"/>
      <c r="CB110" s="170"/>
      <c r="CC110" s="170"/>
      <c r="CD110" s="170"/>
      <c r="CE110" s="171"/>
      <c r="CF110" s="172" t="s">
        <v>315</v>
      </c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1"/>
      <c r="CS110" s="172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1"/>
      <c r="DF110" s="164"/>
      <c r="DG110" s="165"/>
      <c r="DH110" s="165"/>
      <c r="DI110" s="165"/>
      <c r="DJ110" s="165"/>
      <c r="DK110" s="165"/>
      <c r="DL110" s="165"/>
      <c r="DM110" s="165"/>
      <c r="DN110" s="165"/>
      <c r="DO110" s="165"/>
      <c r="DP110" s="165"/>
      <c r="DQ110" s="165"/>
      <c r="DR110" s="166"/>
      <c r="DS110" s="164"/>
      <c r="DT110" s="165"/>
      <c r="DU110" s="165"/>
      <c r="DV110" s="165"/>
      <c r="DW110" s="165"/>
      <c r="DX110" s="165"/>
      <c r="DY110" s="165"/>
      <c r="DZ110" s="165"/>
      <c r="EA110" s="165"/>
      <c r="EB110" s="165"/>
      <c r="EC110" s="165"/>
      <c r="ED110" s="165"/>
      <c r="EE110" s="166"/>
      <c r="EF110" s="164"/>
      <c r="EG110" s="165"/>
      <c r="EH110" s="165"/>
      <c r="EI110" s="165"/>
      <c r="EJ110" s="165"/>
      <c r="EK110" s="165"/>
      <c r="EL110" s="165"/>
      <c r="EM110" s="165"/>
      <c r="EN110" s="165"/>
      <c r="EO110" s="165"/>
      <c r="EP110" s="165"/>
      <c r="EQ110" s="165"/>
      <c r="ER110" s="166"/>
      <c r="ES110" s="292"/>
      <c r="ET110" s="293"/>
      <c r="EU110" s="293"/>
      <c r="EV110" s="293"/>
      <c r="EW110" s="293"/>
      <c r="EX110" s="293"/>
      <c r="EY110" s="293"/>
      <c r="EZ110" s="293"/>
      <c r="FA110" s="293"/>
      <c r="FB110" s="293"/>
      <c r="FC110" s="293"/>
      <c r="FD110" s="293"/>
      <c r="FE110" s="294"/>
    </row>
    <row r="111" spans="1:174" s="26" customFormat="1" ht="20.25" customHeight="1" x14ac:dyDescent="0.2">
      <c r="A111" s="354" t="s">
        <v>316</v>
      </c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  <c r="AB111" s="355"/>
      <c r="AC111" s="355"/>
      <c r="AD111" s="355"/>
      <c r="AE111" s="355"/>
      <c r="AF111" s="355"/>
      <c r="AG111" s="355"/>
      <c r="AH111" s="355"/>
      <c r="AI111" s="355"/>
      <c r="AJ111" s="355"/>
      <c r="AK111" s="355"/>
      <c r="AL111" s="355"/>
      <c r="AM111" s="355"/>
      <c r="AN111" s="355"/>
      <c r="AO111" s="355"/>
      <c r="AP111" s="355"/>
      <c r="AQ111" s="355"/>
      <c r="AR111" s="355"/>
      <c r="AS111" s="355"/>
      <c r="AT111" s="355"/>
      <c r="AU111" s="355"/>
      <c r="AV111" s="355"/>
      <c r="AW111" s="355"/>
      <c r="AX111" s="355"/>
      <c r="AY111" s="355"/>
      <c r="AZ111" s="355"/>
      <c r="BA111" s="355"/>
      <c r="BB111" s="355"/>
      <c r="BC111" s="355"/>
      <c r="BD111" s="355"/>
      <c r="BE111" s="355"/>
      <c r="BF111" s="355"/>
      <c r="BG111" s="355"/>
      <c r="BH111" s="355"/>
      <c r="BI111" s="355"/>
      <c r="BJ111" s="355"/>
      <c r="BK111" s="355"/>
      <c r="BL111" s="355"/>
      <c r="BM111" s="355"/>
      <c r="BN111" s="355"/>
      <c r="BO111" s="355"/>
      <c r="BP111" s="355"/>
      <c r="BQ111" s="355"/>
      <c r="BR111" s="355"/>
      <c r="BS111" s="355"/>
      <c r="BT111" s="355"/>
      <c r="BU111" s="355"/>
      <c r="BV111" s="355"/>
      <c r="BW111" s="355"/>
      <c r="BX111" s="169" t="s">
        <v>317</v>
      </c>
      <c r="BY111" s="170"/>
      <c r="BZ111" s="170"/>
      <c r="CA111" s="170"/>
      <c r="CB111" s="170"/>
      <c r="CC111" s="170"/>
      <c r="CD111" s="170"/>
      <c r="CE111" s="171"/>
      <c r="CF111" s="172" t="s">
        <v>318</v>
      </c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1"/>
      <c r="CS111" s="172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1"/>
      <c r="DF111" s="164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65"/>
      <c r="DQ111" s="165"/>
      <c r="DR111" s="166"/>
      <c r="DS111" s="164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65"/>
      <c r="EE111" s="166"/>
      <c r="EF111" s="164"/>
      <c r="EG111" s="165"/>
      <c r="EH111" s="165"/>
      <c r="EI111" s="165"/>
      <c r="EJ111" s="165"/>
      <c r="EK111" s="165"/>
      <c r="EL111" s="165"/>
      <c r="EM111" s="165"/>
      <c r="EN111" s="165"/>
      <c r="EO111" s="165"/>
      <c r="EP111" s="165"/>
      <c r="EQ111" s="165"/>
      <c r="ER111" s="166"/>
      <c r="ES111" s="292"/>
      <c r="ET111" s="293"/>
      <c r="EU111" s="293"/>
      <c r="EV111" s="293"/>
      <c r="EW111" s="293"/>
      <c r="EX111" s="293"/>
      <c r="EY111" s="293"/>
      <c r="EZ111" s="293"/>
      <c r="FA111" s="293"/>
      <c r="FB111" s="293"/>
      <c r="FC111" s="293"/>
      <c r="FD111" s="293"/>
      <c r="FE111" s="294"/>
    </row>
    <row r="112" spans="1:174" s="26" customFormat="1" ht="20.25" customHeight="1" x14ac:dyDescent="0.2">
      <c r="A112" s="386" t="s">
        <v>319</v>
      </c>
      <c r="B112" s="386"/>
      <c r="C112" s="386"/>
      <c r="D112" s="386"/>
      <c r="E112" s="386"/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6"/>
      <c r="X112" s="386"/>
      <c r="Y112" s="386"/>
      <c r="Z112" s="386"/>
      <c r="AA112" s="386"/>
      <c r="AB112" s="386"/>
      <c r="AC112" s="386"/>
      <c r="AD112" s="386"/>
      <c r="AE112" s="386"/>
      <c r="AF112" s="386"/>
      <c r="AG112" s="386"/>
      <c r="AH112" s="386"/>
      <c r="AI112" s="386"/>
      <c r="AJ112" s="386"/>
      <c r="AK112" s="386"/>
      <c r="AL112" s="386"/>
      <c r="AM112" s="386"/>
      <c r="AN112" s="386"/>
      <c r="AO112" s="386"/>
      <c r="AP112" s="386"/>
      <c r="AQ112" s="386"/>
      <c r="AR112" s="386"/>
      <c r="AS112" s="386"/>
      <c r="AT112" s="386"/>
      <c r="AU112" s="386"/>
      <c r="AV112" s="386"/>
      <c r="AW112" s="386"/>
      <c r="AX112" s="386"/>
      <c r="AY112" s="386"/>
      <c r="AZ112" s="386"/>
      <c r="BA112" s="386"/>
      <c r="BB112" s="386"/>
      <c r="BC112" s="386"/>
      <c r="BD112" s="386"/>
      <c r="BE112" s="386"/>
      <c r="BF112" s="386"/>
      <c r="BG112" s="386"/>
      <c r="BH112" s="386"/>
      <c r="BI112" s="386"/>
      <c r="BJ112" s="386"/>
      <c r="BK112" s="386"/>
      <c r="BL112" s="386"/>
      <c r="BM112" s="386"/>
      <c r="BN112" s="386"/>
      <c r="BO112" s="386"/>
      <c r="BP112" s="386"/>
      <c r="BQ112" s="386"/>
      <c r="BR112" s="386"/>
      <c r="BS112" s="386"/>
      <c r="BT112" s="386"/>
      <c r="BU112" s="386"/>
      <c r="BV112" s="386"/>
      <c r="BW112" s="386"/>
      <c r="BX112" s="370" t="s">
        <v>320</v>
      </c>
      <c r="BY112" s="371"/>
      <c r="BZ112" s="371"/>
      <c r="CA112" s="371"/>
      <c r="CB112" s="371"/>
      <c r="CC112" s="371"/>
      <c r="CD112" s="371"/>
      <c r="CE112" s="372"/>
      <c r="CF112" s="373" t="s">
        <v>321</v>
      </c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2"/>
      <c r="CS112" s="172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1"/>
      <c r="DF112" s="164"/>
      <c r="DG112" s="165"/>
      <c r="DH112" s="165"/>
      <c r="DI112" s="165"/>
      <c r="DJ112" s="165"/>
      <c r="DK112" s="165"/>
      <c r="DL112" s="165"/>
      <c r="DM112" s="165"/>
      <c r="DN112" s="165"/>
      <c r="DO112" s="165"/>
      <c r="DP112" s="165"/>
      <c r="DQ112" s="165"/>
      <c r="DR112" s="166"/>
      <c r="DS112" s="164"/>
      <c r="DT112" s="165"/>
      <c r="DU112" s="165"/>
      <c r="DV112" s="165"/>
      <c r="DW112" s="165"/>
      <c r="DX112" s="165"/>
      <c r="DY112" s="165"/>
      <c r="DZ112" s="165"/>
      <c r="EA112" s="165"/>
      <c r="EB112" s="165"/>
      <c r="EC112" s="165"/>
      <c r="ED112" s="165"/>
      <c r="EE112" s="166"/>
      <c r="EF112" s="164"/>
      <c r="EG112" s="165"/>
      <c r="EH112" s="165"/>
      <c r="EI112" s="165"/>
      <c r="EJ112" s="165"/>
      <c r="EK112" s="165"/>
      <c r="EL112" s="165"/>
      <c r="EM112" s="165"/>
      <c r="EN112" s="165"/>
      <c r="EO112" s="165"/>
      <c r="EP112" s="165"/>
      <c r="EQ112" s="165"/>
      <c r="ER112" s="166"/>
      <c r="ES112" s="292" t="s">
        <v>147</v>
      </c>
      <c r="ET112" s="293"/>
      <c r="EU112" s="293"/>
      <c r="EV112" s="293"/>
      <c r="EW112" s="293"/>
      <c r="EX112" s="293"/>
      <c r="EY112" s="293"/>
      <c r="EZ112" s="293"/>
      <c r="FA112" s="293"/>
      <c r="FB112" s="293"/>
      <c r="FC112" s="293"/>
      <c r="FD112" s="293"/>
      <c r="FE112" s="294"/>
    </row>
    <row r="113" spans="1:161" s="26" customFormat="1" ht="20.25" customHeight="1" x14ac:dyDescent="0.2">
      <c r="A113" s="339" t="s">
        <v>322</v>
      </c>
      <c r="B113" s="340"/>
      <c r="C113" s="340"/>
      <c r="D113" s="340"/>
      <c r="E113" s="340"/>
      <c r="F113" s="340"/>
      <c r="G113" s="340"/>
      <c r="H113" s="340"/>
      <c r="I113" s="340"/>
      <c r="J113" s="340"/>
      <c r="K113" s="340"/>
      <c r="L113" s="340"/>
      <c r="M113" s="340"/>
      <c r="N113" s="340"/>
      <c r="O113" s="340"/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0"/>
      <c r="AE113" s="340"/>
      <c r="AF113" s="340"/>
      <c r="AG113" s="340"/>
      <c r="AH113" s="340"/>
      <c r="AI113" s="340"/>
      <c r="AJ113" s="340"/>
      <c r="AK113" s="340"/>
      <c r="AL113" s="340"/>
      <c r="AM113" s="340"/>
      <c r="AN113" s="340"/>
      <c r="AO113" s="340"/>
      <c r="AP113" s="340"/>
      <c r="AQ113" s="340"/>
      <c r="AR113" s="340"/>
      <c r="AS113" s="340"/>
      <c r="AT113" s="340"/>
      <c r="AU113" s="340"/>
      <c r="AV113" s="340"/>
      <c r="AW113" s="340"/>
      <c r="AX113" s="340"/>
      <c r="AY113" s="340"/>
      <c r="AZ113" s="340"/>
      <c r="BA113" s="340"/>
      <c r="BB113" s="340"/>
      <c r="BC113" s="340"/>
      <c r="BD113" s="340"/>
      <c r="BE113" s="340"/>
      <c r="BF113" s="340"/>
      <c r="BG113" s="340"/>
      <c r="BH113" s="340"/>
      <c r="BI113" s="340"/>
      <c r="BJ113" s="340"/>
      <c r="BK113" s="340"/>
      <c r="BL113" s="340"/>
      <c r="BM113" s="340"/>
      <c r="BN113" s="340"/>
      <c r="BO113" s="340"/>
      <c r="BP113" s="340"/>
      <c r="BQ113" s="340"/>
      <c r="BR113" s="340"/>
      <c r="BS113" s="340"/>
      <c r="BT113" s="340"/>
      <c r="BU113" s="340"/>
      <c r="BV113" s="340"/>
      <c r="BW113" s="340"/>
      <c r="BX113" s="169" t="s">
        <v>323</v>
      </c>
      <c r="BY113" s="170"/>
      <c r="BZ113" s="170"/>
      <c r="CA113" s="170"/>
      <c r="CB113" s="170"/>
      <c r="CC113" s="170"/>
      <c r="CD113" s="170"/>
      <c r="CE113" s="171"/>
      <c r="CF113" s="172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1"/>
      <c r="CS113" s="172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1"/>
      <c r="DF113" s="164"/>
      <c r="DG113" s="165"/>
      <c r="DH113" s="165"/>
      <c r="DI113" s="165"/>
      <c r="DJ113" s="165"/>
      <c r="DK113" s="165"/>
      <c r="DL113" s="165"/>
      <c r="DM113" s="165"/>
      <c r="DN113" s="165"/>
      <c r="DO113" s="165"/>
      <c r="DP113" s="165"/>
      <c r="DQ113" s="165"/>
      <c r="DR113" s="166"/>
      <c r="DS113" s="164"/>
      <c r="DT113" s="165"/>
      <c r="DU113" s="165"/>
      <c r="DV113" s="165"/>
      <c r="DW113" s="165"/>
      <c r="DX113" s="165"/>
      <c r="DY113" s="165"/>
      <c r="DZ113" s="165"/>
      <c r="EA113" s="165"/>
      <c r="EB113" s="165"/>
      <c r="EC113" s="165"/>
      <c r="ED113" s="165"/>
      <c r="EE113" s="166"/>
      <c r="EF113" s="164"/>
      <c r="EG113" s="165"/>
      <c r="EH113" s="165"/>
      <c r="EI113" s="165"/>
      <c r="EJ113" s="165"/>
      <c r="EK113" s="165"/>
      <c r="EL113" s="165"/>
      <c r="EM113" s="165"/>
      <c r="EN113" s="165"/>
      <c r="EO113" s="165"/>
      <c r="EP113" s="165"/>
      <c r="EQ113" s="165"/>
      <c r="ER113" s="166"/>
      <c r="ES113" s="292" t="s">
        <v>147</v>
      </c>
      <c r="ET113" s="293"/>
      <c r="EU113" s="293"/>
      <c r="EV113" s="293"/>
      <c r="EW113" s="293"/>
      <c r="EX113" s="293"/>
      <c r="EY113" s="293"/>
      <c r="EZ113" s="293"/>
      <c r="FA113" s="293"/>
      <c r="FB113" s="293"/>
      <c r="FC113" s="293"/>
      <c r="FD113" s="293"/>
      <c r="FE113" s="294"/>
    </row>
    <row r="114" spans="1:161" s="26" customFormat="1" ht="20.25" customHeight="1" x14ac:dyDescent="0.2">
      <c r="A114" s="339" t="s">
        <v>324</v>
      </c>
      <c r="B114" s="340"/>
      <c r="C114" s="340"/>
      <c r="D114" s="340"/>
      <c r="E114" s="340"/>
      <c r="F114" s="340"/>
      <c r="G114" s="340"/>
      <c r="H114" s="340"/>
      <c r="I114" s="340"/>
      <c r="J114" s="340"/>
      <c r="K114" s="340"/>
      <c r="L114" s="340"/>
      <c r="M114" s="340"/>
      <c r="N114" s="340"/>
      <c r="O114" s="340"/>
      <c r="P114" s="340"/>
      <c r="Q114" s="340"/>
      <c r="R114" s="340"/>
      <c r="S114" s="340"/>
      <c r="T114" s="340"/>
      <c r="U114" s="340"/>
      <c r="V114" s="340"/>
      <c r="W114" s="340"/>
      <c r="X114" s="340"/>
      <c r="Y114" s="340"/>
      <c r="Z114" s="340"/>
      <c r="AA114" s="340"/>
      <c r="AB114" s="340"/>
      <c r="AC114" s="340"/>
      <c r="AD114" s="340"/>
      <c r="AE114" s="340"/>
      <c r="AF114" s="340"/>
      <c r="AG114" s="340"/>
      <c r="AH114" s="340"/>
      <c r="AI114" s="340"/>
      <c r="AJ114" s="340"/>
      <c r="AK114" s="340"/>
      <c r="AL114" s="340"/>
      <c r="AM114" s="340"/>
      <c r="AN114" s="340"/>
      <c r="AO114" s="340"/>
      <c r="AP114" s="340"/>
      <c r="AQ114" s="340"/>
      <c r="AR114" s="340"/>
      <c r="AS114" s="340"/>
      <c r="AT114" s="340"/>
      <c r="AU114" s="340"/>
      <c r="AV114" s="340"/>
      <c r="AW114" s="340"/>
      <c r="AX114" s="340"/>
      <c r="AY114" s="340"/>
      <c r="AZ114" s="340"/>
      <c r="BA114" s="340"/>
      <c r="BB114" s="340"/>
      <c r="BC114" s="340"/>
      <c r="BD114" s="340"/>
      <c r="BE114" s="340"/>
      <c r="BF114" s="340"/>
      <c r="BG114" s="340"/>
      <c r="BH114" s="340"/>
      <c r="BI114" s="340"/>
      <c r="BJ114" s="340"/>
      <c r="BK114" s="340"/>
      <c r="BL114" s="340"/>
      <c r="BM114" s="340"/>
      <c r="BN114" s="340"/>
      <c r="BO114" s="340"/>
      <c r="BP114" s="340"/>
      <c r="BQ114" s="340"/>
      <c r="BR114" s="340"/>
      <c r="BS114" s="340"/>
      <c r="BT114" s="340"/>
      <c r="BU114" s="340"/>
      <c r="BV114" s="340"/>
      <c r="BW114" s="340"/>
      <c r="BX114" s="169" t="s">
        <v>325</v>
      </c>
      <c r="BY114" s="170"/>
      <c r="BZ114" s="170"/>
      <c r="CA114" s="170"/>
      <c r="CB114" s="170"/>
      <c r="CC114" s="170"/>
      <c r="CD114" s="170"/>
      <c r="CE114" s="171"/>
      <c r="CF114" s="172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1"/>
      <c r="CS114" s="172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1"/>
      <c r="DF114" s="164"/>
      <c r="DG114" s="165"/>
      <c r="DH114" s="165"/>
      <c r="DI114" s="165"/>
      <c r="DJ114" s="165"/>
      <c r="DK114" s="165"/>
      <c r="DL114" s="165"/>
      <c r="DM114" s="165"/>
      <c r="DN114" s="165"/>
      <c r="DO114" s="165"/>
      <c r="DP114" s="165"/>
      <c r="DQ114" s="165"/>
      <c r="DR114" s="166"/>
      <c r="DS114" s="164"/>
      <c r="DT114" s="165"/>
      <c r="DU114" s="165"/>
      <c r="DV114" s="165"/>
      <c r="DW114" s="165"/>
      <c r="DX114" s="165"/>
      <c r="DY114" s="165"/>
      <c r="DZ114" s="165"/>
      <c r="EA114" s="165"/>
      <c r="EB114" s="165"/>
      <c r="EC114" s="165"/>
      <c r="ED114" s="165"/>
      <c r="EE114" s="166"/>
      <c r="EF114" s="164"/>
      <c r="EG114" s="165"/>
      <c r="EH114" s="165"/>
      <c r="EI114" s="165"/>
      <c r="EJ114" s="165"/>
      <c r="EK114" s="165"/>
      <c r="EL114" s="165"/>
      <c r="EM114" s="165"/>
      <c r="EN114" s="165"/>
      <c r="EO114" s="165"/>
      <c r="EP114" s="165"/>
      <c r="EQ114" s="165"/>
      <c r="ER114" s="166"/>
      <c r="ES114" s="292" t="s">
        <v>147</v>
      </c>
      <c r="ET114" s="293"/>
      <c r="EU114" s="293"/>
      <c r="EV114" s="293"/>
      <c r="EW114" s="293"/>
      <c r="EX114" s="293"/>
      <c r="EY114" s="293"/>
      <c r="EZ114" s="293"/>
      <c r="FA114" s="293"/>
      <c r="FB114" s="293"/>
      <c r="FC114" s="293"/>
      <c r="FD114" s="293"/>
      <c r="FE114" s="294"/>
    </row>
    <row r="115" spans="1:161" s="26" customFormat="1" ht="20.25" customHeight="1" x14ac:dyDescent="0.2">
      <c r="A115" s="339" t="s">
        <v>326</v>
      </c>
      <c r="B115" s="340"/>
      <c r="C115" s="340"/>
      <c r="D115" s="340"/>
      <c r="E115" s="340"/>
      <c r="F115" s="340"/>
      <c r="G115" s="340"/>
      <c r="H115" s="340"/>
      <c r="I115" s="340"/>
      <c r="J115" s="340"/>
      <c r="K115" s="340"/>
      <c r="L115" s="340"/>
      <c r="M115" s="340"/>
      <c r="N115" s="340"/>
      <c r="O115" s="340"/>
      <c r="P115" s="340"/>
      <c r="Q115" s="340"/>
      <c r="R115" s="340"/>
      <c r="S115" s="340"/>
      <c r="T115" s="340"/>
      <c r="U115" s="340"/>
      <c r="V115" s="340"/>
      <c r="W115" s="340"/>
      <c r="X115" s="340"/>
      <c r="Y115" s="340"/>
      <c r="Z115" s="340"/>
      <c r="AA115" s="340"/>
      <c r="AB115" s="340"/>
      <c r="AC115" s="340"/>
      <c r="AD115" s="340"/>
      <c r="AE115" s="340"/>
      <c r="AF115" s="340"/>
      <c r="AG115" s="340"/>
      <c r="AH115" s="340"/>
      <c r="AI115" s="340"/>
      <c r="AJ115" s="340"/>
      <c r="AK115" s="340"/>
      <c r="AL115" s="340"/>
      <c r="AM115" s="340"/>
      <c r="AN115" s="340"/>
      <c r="AO115" s="340"/>
      <c r="AP115" s="340"/>
      <c r="AQ115" s="340"/>
      <c r="AR115" s="340"/>
      <c r="AS115" s="340"/>
      <c r="AT115" s="340"/>
      <c r="AU115" s="340"/>
      <c r="AV115" s="340"/>
      <c r="AW115" s="340"/>
      <c r="AX115" s="340"/>
      <c r="AY115" s="340"/>
      <c r="AZ115" s="340"/>
      <c r="BA115" s="340"/>
      <c r="BB115" s="340"/>
      <c r="BC115" s="340"/>
      <c r="BD115" s="340"/>
      <c r="BE115" s="340"/>
      <c r="BF115" s="340"/>
      <c r="BG115" s="340"/>
      <c r="BH115" s="340"/>
      <c r="BI115" s="340"/>
      <c r="BJ115" s="340"/>
      <c r="BK115" s="340"/>
      <c r="BL115" s="340"/>
      <c r="BM115" s="340"/>
      <c r="BN115" s="340"/>
      <c r="BO115" s="340"/>
      <c r="BP115" s="340"/>
      <c r="BQ115" s="340"/>
      <c r="BR115" s="340"/>
      <c r="BS115" s="340"/>
      <c r="BT115" s="340"/>
      <c r="BU115" s="340"/>
      <c r="BV115" s="340"/>
      <c r="BW115" s="340"/>
      <c r="BX115" s="169" t="s">
        <v>327</v>
      </c>
      <c r="BY115" s="170"/>
      <c r="BZ115" s="170"/>
      <c r="CA115" s="170"/>
      <c r="CB115" s="170"/>
      <c r="CC115" s="170"/>
      <c r="CD115" s="170"/>
      <c r="CE115" s="171"/>
      <c r="CF115" s="172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1"/>
      <c r="CS115" s="172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1"/>
      <c r="DF115" s="164"/>
      <c r="DG115" s="165"/>
      <c r="DH115" s="165"/>
      <c r="DI115" s="165"/>
      <c r="DJ115" s="165"/>
      <c r="DK115" s="165"/>
      <c r="DL115" s="165"/>
      <c r="DM115" s="165"/>
      <c r="DN115" s="165"/>
      <c r="DO115" s="165"/>
      <c r="DP115" s="165"/>
      <c r="DQ115" s="165"/>
      <c r="DR115" s="166"/>
      <c r="DS115" s="164"/>
      <c r="DT115" s="165"/>
      <c r="DU115" s="165"/>
      <c r="DV115" s="165"/>
      <c r="DW115" s="165"/>
      <c r="DX115" s="165"/>
      <c r="DY115" s="165"/>
      <c r="DZ115" s="165"/>
      <c r="EA115" s="165"/>
      <c r="EB115" s="165"/>
      <c r="EC115" s="165"/>
      <c r="ED115" s="165"/>
      <c r="EE115" s="166"/>
      <c r="EF115" s="164"/>
      <c r="EG115" s="165"/>
      <c r="EH115" s="165"/>
      <c r="EI115" s="165"/>
      <c r="EJ115" s="165"/>
      <c r="EK115" s="165"/>
      <c r="EL115" s="165"/>
      <c r="EM115" s="165"/>
      <c r="EN115" s="165"/>
      <c r="EO115" s="165"/>
      <c r="EP115" s="165"/>
      <c r="EQ115" s="165"/>
      <c r="ER115" s="166"/>
      <c r="ES115" s="292" t="s">
        <v>147</v>
      </c>
      <c r="ET115" s="293"/>
      <c r="EU115" s="293"/>
      <c r="EV115" s="293"/>
      <c r="EW115" s="293"/>
      <c r="EX115" s="293"/>
      <c r="EY115" s="293"/>
      <c r="EZ115" s="293"/>
      <c r="FA115" s="293"/>
      <c r="FB115" s="293"/>
      <c r="FC115" s="293"/>
      <c r="FD115" s="293"/>
      <c r="FE115" s="294"/>
    </row>
    <row r="116" spans="1:161" s="26" customFormat="1" ht="20.25" customHeight="1" x14ac:dyDescent="0.2">
      <c r="A116" s="386" t="s">
        <v>328</v>
      </c>
      <c r="B116" s="386"/>
      <c r="C116" s="386"/>
      <c r="D116" s="386"/>
      <c r="E116" s="386"/>
      <c r="F116" s="386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  <c r="R116" s="386"/>
      <c r="S116" s="386"/>
      <c r="T116" s="386"/>
      <c r="U116" s="386"/>
      <c r="V116" s="386"/>
      <c r="W116" s="386"/>
      <c r="X116" s="386"/>
      <c r="Y116" s="386"/>
      <c r="Z116" s="386"/>
      <c r="AA116" s="386"/>
      <c r="AB116" s="386"/>
      <c r="AC116" s="386"/>
      <c r="AD116" s="386"/>
      <c r="AE116" s="386"/>
      <c r="AF116" s="386"/>
      <c r="AG116" s="386"/>
      <c r="AH116" s="386"/>
      <c r="AI116" s="386"/>
      <c r="AJ116" s="386"/>
      <c r="AK116" s="386"/>
      <c r="AL116" s="386"/>
      <c r="AM116" s="386"/>
      <c r="AN116" s="386"/>
      <c r="AO116" s="386"/>
      <c r="AP116" s="386"/>
      <c r="AQ116" s="386"/>
      <c r="AR116" s="386"/>
      <c r="AS116" s="386"/>
      <c r="AT116" s="386"/>
      <c r="AU116" s="386"/>
      <c r="AV116" s="386"/>
      <c r="AW116" s="386"/>
      <c r="AX116" s="386"/>
      <c r="AY116" s="386"/>
      <c r="AZ116" s="386"/>
      <c r="BA116" s="386"/>
      <c r="BB116" s="386"/>
      <c r="BC116" s="386"/>
      <c r="BD116" s="386"/>
      <c r="BE116" s="386"/>
      <c r="BF116" s="386"/>
      <c r="BG116" s="386"/>
      <c r="BH116" s="386"/>
      <c r="BI116" s="386"/>
      <c r="BJ116" s="386"/>
      <c r="BK116" s="386"/>
      <c r="BL116" s="386"/>
      <c r="BM116" s="386"/>
      <c r="BN116" s="386"/>
      <c r="BO116" s="386"/>
      <c r="BP116" s="386"/>
      <c r="BQ116" s="386"/>
      <c r="BR116" s="386"/>
      <c r="BS116" s="386"/>
      <c r="BT116" s="386"/>
      <c r="BU116" s="386"/>
      <c r="BV116" s="386"/>
      <c r="BW116" s="386"/>
      <c r="BX116" s="370" t="s">
        <v>329</v>
      </c>
      <c r="BY116" s="371"/>
      <c r="BZ116" s="371"/>
      <c r="CA116" s="371"/>
      <c r="CB116" s="371"/>
      <c r="CC116" s="371"/>
      <c r="CD116" s="371"/>
      <c r="CE116" s="372"/>
      <c r="CF116" s="373" t="s">
        <v>147</v>
      </c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2"/>
      <c r="CS116" s="172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1"/>
      <c r="DF116" s="164"/>
      <c r="DG116" s="165"/>
      <c r="DH116" s="165"/>
      <c r="DI116" s="165"/>
      <c r="DJ116" s="165"/>
      <c r="DK116" s="165"/>
      <c r="DL116" s="165"/>
      <c r="DM116" s="165"/>
      <c r="DN116" s="165"/>
      <c r="DO116" s="165"/>
      <c r="DP116" s="165"/>
      <c r="DQ116" s="165"/>
      <c r="DR116" s="166"/>
      <c r="DS116" s="164"/>
      <c r="DT116" s="165"/>
      <c r="DU116" s="165"/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6"/>
      <c r="EF116" s="164"/>
      <c r="EG116" s="165"/>
      <c r="EH116" s="165"/>
      <c r="EI116" s="165"/>
      <c r="EJ116" s="165"/>
      <c r="EK116" s="165"/>
      <c r="EL116" s="165"/>
      <c r="EM116" s="165"/>
      <c r="EN116" s="165"/>
      <c r="EO116" s="165"/>
      <c r="EP116" s="165"/>
      <c r="EQ116" s="165"/>
      <c r="ER116" s="166"/>
      <c r="ES116" s="292" t="s">
        <v>147</v>
      </c>
      <c r="ET116" s="293"/>
      <c r="EU116" s="293"/>
      <c r="EV116" s="293"/>
      <c r="EW116" s="293"/>
      <c r="EX116" s="293"/>
      <c r="EY116" s="293"/>
      <c r="EZ116" s="293"/>
      <c r="FA116" s="293"/>
      <c r="FB116" s="293"/>
      <c r="FC116" s="293"/>
      <c r="FD116" s="293"/>
      <c r="FE116" s="294"/>
    </row>
    <row r="117" spans="1:161" s="26" customFormat="1" ht="20.25" customHeight="1" x14ac:dyDescent="0.2">
      <c r="A117" s="339" t="s">
        <v>330</v>
      </c>
      <c r="B117" s="340"/>
      <c r="C117" s="340"/>
      <c r="D117" s="340"/>
      <c r="E117" s="340"/>
      <c r="F117" s="340"/>
      <c r="G117" s="340"/>
      <c r="H117" s="340"/>
      <c r="I117" s="340"/>
      <c r="J117" s="340"/>
      <c r="K117" s="340"/>
      <c r="L117" s="340"/>
      <c r="M117" s="340"/>
      <c r="N117" s="340"/>
      <c r="O117" s="340"/>
      <c r="P117" s="340"/>
      <c r="Q117" s="340"/>
      <c r="R117" s="340"/>
      <c r="S117" s="340"/>
      <c r="T117" s="340"/>
      <c r="U117" s="340"/>
      <c r="V117" s="340"/>
      <c r="W117" s="340"/>
      <c r="X117" s="340"/>
      <c r="Y117" s="340"/>
      <c r="Z117" s="340"/>
      <c r="AA117" s="340"/>
      <c r="AB117" s="340"/>
      <c r="AC117" s="340"/>
      <c r="AD117" s="340"/>
      <c r="AE117" s="340"/>
      <c r="AF117" s="340"/>
      <c r="AG117" s="340"/>
      <c r="AH117" s="340"/>
      <c r="AI117" s="340"/>
      <c r="AJ117" s="340"/>
      <c r="AK117" s="340"/>
      <c r="AL117" s="340"/>
      <c r="AM117" s="340"/>
      <c r="AN117" s="340"/>
      <c r="AO117" s="340"/>
      <c r="AP117" s="340"/>
      <c r="AQ117" s="340"/>
      <c r="AR117" s="340"/>
      <c r="AS117" s="340"/>
      <c r="AT117" s="340"/>
      <c r="AU117" s="340"/>
      <c r="AV117" s="340"/>
      <c r="AW117" s="340"/>
      <c r="AX117" s="340"/>
      <c r="AY117" s="340"/>
      <c r="AZ117" s="340"/>
      <c r="BA117" s="340"/>
      <c r="BB117" s="340"/>
      <c r="BC117" s="340"/>
      <c r="BD117" s="340"/>
      <c r="BE117" s="340"/>
      <c r="BF117" s="340"/>
      <c r="BG117" s="340"/>
      <c r="BH117" s="340"/>
      <c r="BI117" s="340"/>
      <c r="BJ117" s="340"/>
      <c r="BK117" s="340"/>
      <c r="BL117" s="340"/>
      <c r="BM117" s="340"/>
      <c r="BN117" s="340"/>
      <c r="BO117" s="340"/>
      <c r="BP117" s="340"/>
      <c r="BQ117" s="340"/>
      <c r="BR117" s="340"/>
      <c r="BS117" s="340"/>
      <c r="BT117" s="340"/>
      <c r="BU117" s="340"/>
      <c r="BV117" s="340"/>
      <c r="BW117" s="340"/>
      <c r="BX117" s="169" t="s">
        <v>331</v>
      </c>
      <c r="BY117" s="170"/>
      <c r="BZ117" s="170"/>
      <c r="CA117" s="170"/>
      <c r="CB117" s="170"/>
      <c r="CC117" s="170"/>
      <c r="CD117" s="170"/>
      <c r="CE117" s="171"/>
      <c r="CF117" s="172" t="s">
        <v>332</v>
      </c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1"/>
      <c r="CS117" s="172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1"/>
      <c r="DF117" s="164"/>
      <c r="DG117" s="165"/>
      <c r="DH117" s="165"/>
      <c r="DI117" s="165"/>
      <c r="DJ117" s="165"/>
      <c r="DK117" s="165"/>
      <c r="DL117" s="165"/>
      <c r="DM117" s="165"/>
      <c r="DN117" s="165"/>
      <c r="DO117" s="165"/>
      <c r="DP117" s="165"/>
      <c r="DQ117" s="165"/>
      <c r="DR117" s="166"/>
      <c r="DS117" s="164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6"/>
      <c r="EF117" s="164"/>
      <c r="EG117" s="165"/>
      <c r="EH117" s="165"/>
      <c r="EI117" s="165"/>
      <c r="EJ117" s="165"/>
      <c r="EK117" s="165"/>
      <c r="EL117" s="165"/>
      <c r="EM117" s="165"/>
      <c r="EN117" s="165"/>
      <c r="EO117" s="165"/>
      <c r="EP117" s="165"/>
      <c r="EQ117" s="165"/>
      <c r="ER117" s="166"/>
      <c r="ES117" s="292" t="s">
        <v>147</v>
      </c>
      <c r="ET117" s="293"/>
      <c r="EU117" s="293"/>
      <c r="EV117" s="293"/>
      <c r="EW117" s="293"/>
      <c r="EX117" s="293"/>
      <c r="EY117" s="293"/>
      <c r="EZ117" s="293"/>
      <c r="FA117" s="293"/>
      <c r="FB117" s="293"/>
      <c r="FC117" s="293"/>
      <c r="FD117" s="293"/>
      <c r="FE117" s="294"/>
    </row>
    <row r="118" spans="1:161" s="26" customFormat="1" ht="20.25" customHeight="1" thickBot="1" x14ac:dyDescent="0.25">
      <c r="A118" s="339"/>
      <c r="B118" s="340"/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40"/>
      <c r="X118" s="340"/>
      <c r="Y118" s="340"/>
      <c r="Z118" s="340"/>
      <c r="AA118" s="340"/>
      <c r="AB118" s="340"/>
      <c r="AC118" s="340"/>
      <c r="AD118" s="340"/>
      <c r="AE118" s="340"/>
      <c r="AF118" s="340"/>
      <c r="AG118" s="340"/>
      <c r="AH118" s="340"/>
      <c r="AI118" s="340"/>
      <c r="AJ118" s="340"/>
      <c r="AK118" s="340"/>
      <c r="AL118" s="340"/>
      <c r="AM118" s="340"/>
      <c r="AN118" s="340"/>
      <c r="AO118" s="340"/>
      <c r="AP118" s="340"/>
      <c r="AQ118" s="340"/>
      <c r="AR118" s="340"/>
      <c r="AS118" s="340"/>
      <c r="AT118" s="340"/>
      <c r="AU118" s="340"/>
      <c r="AV118" s="340"/>
      <c r="AW118" s="340"/>
      <c r="AX118" s="340"/>
      <c r="AY118" s="340"/>
      <c r="AZ118" s="340"/>
      <c r="BA118" s="340"/>
      <c r="BB118" s="340"/>
      <c r="BC118" s="340"/>
      <c r="BD118" s="340"/>
      <c r="BE118" s="340"/>
      <c r="BF118" s="340"/>
      <c r="BG118" s="340"/>
      <c r="BH118" s="340"/>
      <c r="BI118" s="340"/>
      <c r="BJ118" s="340"/>
      <c r="BK118" s="340"/>
      <c r="BL118" s="340"/>
      <c r="BM118" s="340"/>
      <c r="BN118" s="340"/>
      <c r="BO118" s="340"/>
      <c r="BP118" s="340"/>
      <c r="BQ118" s="340"/>
      <c r="BR118" s="340"/>
      <c r="BS118" s="340"/>
      <c r="BT118" s="340"/>
      <c r="BU118" s="340"/>
      <c r="BV118" s="340"/>
      <c r="BW118" s="340"/>
      <c r="BX118" s="300"/>
      <c r="BY118" s="301"/>
      <c r="BZ118" s="301"/>
      <c r="CA118" s="301"/>
      <c r="CB118" s="301"/>
      <c r="CC118" s="301"/>
      <c r="CD118" s="301"/>
      <c r="CE118" s="302"/>
      <c r="CF118" s="303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2"/>
      <c r="CS118" s="303"/>
      <c r="CT118" s="301"/>
      <c r="CU118" s="301"/>
      <c r="CV118" s="301"/>
      <c r="CW118" s="301"/>
      <c r="CX118" s="301"/>
      <c r="CY118" s="301"/>
      <c r="CZ118" s="301"/>
      <c r="DA118" s="301"/>
      <c r="DB118" s="301"/>
      <c r="DC118" s="301"/>
      <c r="DD118" s="301"/>
      <c r="DE118" s="302"/>
      <c r="DF118" s="304"/>
      <c r="DG118" s="305"/>
      <c r="DH118" s="305"/>
      <c r="DI118" s="305"/>
      <c r="DJ118" s="305"/>
      <c r="DK118" s="305"/>
      <c r="DL118" s="305"/>
      <c r="DM118" s="305"/>
      <c r="DN118" s="305"/>
      <c r="DO118" s="305"/>
      <c r="DP118" s="305"/>
      <c r="DQ118" s="305"/>
      <c r="DR118" s="306"/>
      <c r="DS118" s="304"/>
      <c r="DT118" s="305"/>
      <c r="DU118" s="305"/>
      <c r="DV118" s="305"/>
      <c r="DW118" s="305"/>
      <c r="DX118" s="305"/>
      <c r="DY118" s="305"/>
      <c r="DZ118" s="305"/>
      <c r="EA118" s="305"/>
      <c r="EB118" s="305"/>
      <c r="EC118" s="305"/>
      <c r="ED118" s="305"/>
      <c r="EE118" s="306"/>
      <c r="EF118" s="304"/>
      <c r="EG118" s="305"/>
      <c r="EH118" s="305"/>
      <c r="EI118" s="305"/>
      <c r="EJ118" s="305"/>
      <c r="EK118" s="305"/>
      <c r="EL118" s="305"/>
      <c r="EM118" s="305"/>
      <c r="EN118" s="305"/>
      <c r="EO118" s="305"/>
      <c r="EP118" s="305"/>
      <c r="EQ118" s="305"/>
      <c r="ER118" s="306"/>
      <c r="ES118" s="307"/>
      <c r="ET118" s="308"/>
      <c r="EU118" s="308"/>
      <c r="EV118" s="308"/>
      <c r="EW118" s="308"/>
      <c r="EX118" s="308"/>
      <c r="EY118" s="308"/>
      <c r="EZ118" s="308"/>
      <c r="FA118" s="308"/>
      <c r="FB118" s="308"/>
      <c r="FC118" s="308"/>
      <c r="FD118" s="308"/>
      <c r="FE118" s="309"/>
    </row>
    <row r="119" spans="1:161" ht="20.25" customHeight="1" x14ac:dyDescent="0.2"/>
    <row r="120" spans="1:161" ht="20.25" customHeight="1" x14ac:dyDescent="0.2"/>
  </sheetData>
  <mergeCells count="758"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EF118:ER118"/>
    <mergeCell ref="ES118:FE118"/>
    <mergeCell ref="A118:BW118"/>
    <mergeCell ref="BX118:CE118"/>
    <mergeCell ref="CF118:CR118"/>
    <mergeCell ref="CS118:DE118"/>
    <mergeCell ref="DF118:DR118"/>
    <mergeCell ref="DS118:EE118"/>
    <mergeCell ref="EF116:ER116"/>
    <mergeCell ref="ES116:FE116"/>
    <mergeCell ref="A117:BW117"/>
    <mergeCell ref="BX117:CE117"/>
    <mergeCell ref="CF117:CR117"/>
    <mergeCell ref="CS117:DE117"/>
    <mergeCell ref="DF117:DR117"/>
    <mergeCell ref="DS117:EE117"/>
    <mergeCell ref="EF117:ER117"/>
    <mergeCell ref="ES117:FE117"/>
    <mergeCell ref="A116:BW116"/>
    <mergeCell ref="BX116:CE116"/>
    <mergeCell ref="CF116:CR116"/>
    <mergeCell ref="CS116:DE116"/>
    <mergeCell ref="DF116:DR116"/>
    <mergeCell ref="DS116:EE116"/>
    <mergeCell ref="EF114:ER114"/>
    <mergeCell ref="ES114:FE114"/>
    <mergeCell ref="A115:BW115"/>
    <mergeCell ref="BX115:CE115"/>
    <mergeCell ref="CF115:CR115"/>
    <mergeCell ref="CS115:DE115"/>
    <mergeCell ref="DF115:DR115"/>
    <mergeCell ref="DS115:EE115"/>
    <mergeCell ref="EF115:ER115"/>
    <mergeCell ref="ES115:FE115"/>
    <mergeCell ref="A114:BW114"/>
    <mergeCell ref="BX114:CE114"/>
    <mergeCell ref="CF114:CR114"/>
    <mergeCell ref="CS114:DE114"/>
    <mergeCell ref="DF114:DR114"/>
    <mergeCell ref="DS114:EE114"/>
    <mergeCell ref="EF112:ER112"/>
    <mergeCell ref="ES112:FE112"/>
    <mergeCell ref="A113:BW113"/>
    <mergeCell ref="BX113:CE113"/>
    <mergeCell ref="CF113:CR113"/>
    <mergeCell ref="CS113:DE113"/>
    <mergeCell ref="DF113:DR113"/>
    <mergeCell ref="DS113:EE113"/>
    <mergeCell ref="EF113:ER113"/>
    <mergeCell ref="ES113:FE113"/>
    <mergeCell ref="A112:BW112"/>
    <mergeCell ref="BX112:CE112"/>
    <mergeCell ref="CF112:CR112"/>
    <mergeCell ref="CS112:DE112"/>
    <mergeCell ref="DF112:DR112"/>
    <mergeCell ref="DS112:EE112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  <mergeCell ref="DS110:EE110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EF98:ER98"/>
    <mergeCell ref="ES98:FE98"/>
    <mergeCell ref="A98:BW98"/>
    <mergeCell ref="BX98:CE98"/>
    <mergeCell ref="CF98:CR98"/>
    <mergeCell ref="CS98:DE98"/>
    <mergeCell ref="DF98:DR98"/>
    <mergeCell ref="DS98:EE98"/>
    <mergeCell ref="A99:BW100"/>
    <mergeCell ref="BX99:CE100"/>
    <mergeCell ref="CF99:CR100"/>
    <mergeCell ref="CS99:DE100"/>
    <mergeCell ref="A101:BW101"/>
    <mergeCell ref="BX101:CE101"/>
    <mergeCell ref="CF101:CR101"/>
    <mergeCell ref="CS101:DE101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89:ER89"/>
    <mergeCell ref="ES89:FE89"/>
    <mergeCell ref="A90:BW90"/>
    <mergeCell ref="BX90:CE90"/>
    <mergeCell ref="CF90:CR90"/>
    <mergeCell ref="CS90:DE90"/>
    <mergeCell ref="DF90:DR90"/>
    <mergeCell ref="DS90:EE90"/>
    <mergeCell ref="EF90:ER90"/>
    <mergeCell ref="ES90:FE90"/>
    <mergeCell ref="A89:BW89"/>
    <mergeCell ref="BX89:CE89"/>
    <mergeCell ref="CF89:CR89"/>
    <mergeCell ref="CS89:DE89"/>
    <mergeCell ref="DF89:DR89"/>
    <mergeCell ref="DS89:EE89"/>
    <mergeCell ref="EF87:ER87"/>
    <mergeCell ref="ES87:FE87"/>
    <mergeCell ref="A88:BW88"/>
    <mergeCell ref="BX88:CE88"/>
    <mergeCell ref="CF88:CR88"/>
    <mergeCell ref="CS88:DE88"/>
    <mergeCell ref="DF88:DR88"/>
    <mergeCell ref="DS88:EE88"/>
    <mergeCell ref="EF88:ER88"/>
    <mergeCell ref="ES88:FE88"/>
    <mergeCell ref="A87:BW87"/>
    <mergeCell ref="BX87:CE87"/>
    <mergeCell ref="CF87:CR87"/>
    <mergeCell ref="CS87:DE87"/>
    <mergeCell ref="DF87:DR87"/>
    <mergeCell ref="DS87:EE87"/>
    <mergeCell ref="EF85:ER85"/>
    <mergeCell ref="ES85:FE85"/>
    <mergeCell ref="A86:BW86"/>
    <mergeCell ref="BX86:CE86"/>
    <mergeCell ref="CF86:CR86"/>
    <mergeCell ref="CS86:DE86"/>
    <mergeCell ref="DF86:DR86"/>
    <mergeCell ref="DS86:EE86"/>
    <mergeCell ref="EF86:ER86"/>
    <mergeCell ref="ES86:FE86"/>
    <mergeCell ref="A85:BW85"/>
    <mergeCell ref="BX85:CE85"/>
    <mergeCell ref="CF85:CR85"/>
    <mergeCell ref="CS85:DE85"/>
    <mergeCell ref="DF85:DR85"/>
    <mergeCell ref="DS85:EE85"/>
    <mergeCell ref="EF83:ER83"/>
    <mergeCell ref="ES83:FE83"/>
    <mergeCell ref="A84:BW84"/>
    <mergeCell ref="BX84:CE84"/>
    <mergeCell ref="CF84:CR84"/>
    <mergeCell ref="CS84:DE84"/>
    <mergeCell ref="DF84:DR84"/>
    <mergeCell ref="DS84:EE84"/>
    <mergeCell ref="EF84:ER84"/>
    <mergeCell ref="ES84:FE84"/>
    <mergeCell ref="A83:BW83"/>
    <mergeCell ref="BX83:CE83"/>
    <mergeCell ref="CF83:CR83"/>
    <mergeCell ref="CS83:DE83"/>
    <mergeCell ref="DF83:DR83"/>
    <mergeCell ref="DS83:EE83"/>
    <mergeCell ref="EF81:ER81"/>
    <mergeCell ref="ES81:FE81"/>
    <mergeCell ref="A82:BW82"/>
    <mergeCell ref="BX82:CE82"/>
    <mergeCell ref="CF82:CR82"/>
    <mergeCell ref="CS82:DE82"/>
    <mergeCell ref="DF82:DR82"/>
    <mergeCell ref="DS82:EE82"/>
    <mergeCell ref="EF82:ER82"/>
    <mergeCell ref="ES82:FE82"/>
    <mergeCell ref="A81:BW81"/>
    <mergeCell ref="BX81:CE81"/>
    <mergeCell ref="CF81:CR81"/>
    <mergeCell ref="CS81:DE81"/>
    <mergeCell ref="DF81:DR81"/>
    <mergeCell ref="DS81:EE81"/>
    <mergeCell ref="EF79:ER79"/>
    <mergeCell ref="ES79:FE79"/>
    <mergeCell ref="A80:BW80"/>
    <mergeCell ref="BX80:CE80"/>
    <mergeCell ref="CF80:CR80"/>
    <mergeCell ref="CS80:DE80"/>
    <mergeCell ref="DF80:DR80"/>
    <mergeCell ref="DS80:EE80"/>
    <mergeCell ref="EF80:ER80"/>
    <mergeCell ref="ES80:FE80"/>
    <mergeCell ref="A79:BW79"/>
    <mergeCell ref="BX79:CE79"/>
    <mergeCell ref="CF79:CR79"/>
    <mergeCell ref="CS79:DE79"/>
    <mergeCell ref="DF79:DR79"/>
    <mergeCell ref="DS79:EE79"/>
    <mergeCell ref="EF77:ER77"/>
    <mergeCell ref="ES77:FE77"/>
    <mergeCell ref="A78:BW78"/>
    <mergeCell ref="BX78:CE78"/>
    <mergeCell ref="CF78:CR78"/>
    <mergeCell ref="CS78:DE78"/>
    <mergeCell ref="DF78:DR78"/>
    <mergeCell ref="DS78:EE78"/>
    <mergeCell ref="EF78:ER78"/>
    <mergeCell ref="ES78:FE78"/>
    <mergeCell ref="A77:BW77"/>
    <mergeCell ref="BX77:CE77"/>
    <mergeCell ref="CF77:CR77"/>
    <mergeCell ref="CS77:DE77"/>
    <mergeCell ref="DF77:DR77"/>
    <mergeCell ref="DS77:EE77"/>
    <mergeCell ref="EF75:ER75"/>
    <mergeCell ref="ES75:FE75"/>
    <mergeCell ref="A76:BW76"/>
    <mergeCell ref="BX76:CE76"/>
    <mergeCell ref="CF76:CR76"/>
    <mergeCell ref="CS76:DE76"/>
    <mergeCell ref="DF76:DR76"/>
    <mergeCell ref="DS76:EE76"/>
    <mergeCell ref="EF76:ER76"/>
    <mergeCell ref="ES76:FE76"/>
    <mergeCell ref="A75:BW75"/>
    <mergeCell ref="BX75:CE75"/>
    <mergeCell ref="CF75:CR75"/>
    <mergeCell ref="CS75:DE75"/>
    <mergeCell ref="DF75:DR75"/>
    <mergeCell ref="DS75:EE75"/>
    <mergeCell ref="EF73:ER73"/>
    <mergeCell ref="ES73:FE73"/>
    <mergeCell ref="A74:BW74"/>
    <mergeCell ref="BX74:CE74"/>
    <mergeCell ref="CF74:CR74"/>
    <mergeCell ref="CS74:DE74"/>
    <mergeCell ref="DF74:DR74"/>
    <mergeCell ref="DS74:EE74"/>
    <mergeCell ref="EF74:ER74"/>
    <mergeCell ref="ES74:FE74"/>
    <mergeCell ref="A73:BW73"/>
    <mergeCell ref="BX73:CE73"/>
    <mergeCell ref="CF73:CR73"/>
    <mergeCell ref="CS73:DE73"/>
    <mergeCell ref="DF73:DR73"/>
    <mergeCell ref="DS73:EE73"/>
    <mergeCell ref="EF71:ER71"/>
    <mergeCell ref="ES71:FE71"/>
    <mergeCell ref="A72:BW72"/>
    <mergeCell ref="BX72:CE72"/>
    <mergeCell ref="CF72:CR72"/>
    <mergeCell ref="CS72:DE72"/>
    <mergeCell ref="DF72:DR72"/>
    <mergeCell ref="DS72:EE72"/>
    <mergeCell ref="EF72:ER72"/>
    <mergeCell ref="ES72:FE72"/>
    <mergeCell ref="A71:BW71"/>
    <mergeCell ref="BX71:CE71"/>
    <mergeCell ref="CF71:CR71"/>
    <mergeCell ref="CS71:DE71"/>
    <mergeCell ref="DF71:DR71"/>
    <mergeCell ref="DS71:EE71"/>
    <mergeCell ref="EF69:ER69"/>
    <mergeCell ref="ES69:FE69"/>
    <mergeCell ref="A70:BW70"/>
    <mergeCell ref="BX70:CE70"/>
    <mergeCell ref="CF70:CR70"/>
    <mergeCell ref="CS70:DE70"/>
    <mergeCell ref="DF70:DR70"/>
    <mergeCell ref="DS70:EE70"/>
    <mergeCell ref="EF70:ER70"/>
    <mergeCell ref="ES70:FE70"/>
    <mergeCell ref="A69:BW69"/>
    <mergeCell ref="BX69:CE69"/>
    <mergeCell ref="CF69:CR69"/>
    <mergeCell ref="CS69:DE69"/>
    <mergeCell ref="DF69:DR69"/>
    <mergeCell ref="DS69:EE69"/>
    <mergeCell ref="EF67:ER67"/>
    <mergeCell ref="ES67:FE67"/>
    <mergeCell ref="A68:BW68"/>
    <mergeCell ref="BX68:CE68"/>
    <mergeCell ref="CF68:CR68"/>
    <mergeCell ref="CS68:DE68"/>
    <mergeCell ref="DF68:DR68"/>
    <mergeCell ref="DS68:EE68"/>
    <mergeCell ref="EF68:ER68"/>
    <mergeCell ref="ES68:FE68"/>
    <mergeCell ref="A67:BW67"/>
    <mergeCell ref="BX67:CE67"/>
    <mergeCell ref="CF67:CR67"/>
    <mergeCell ref="CS67:DE67"/>
    <mergeCell ref="DF67:DR67"/>
    <mergeCell ref="DS67:EE67"/>
    <mergeCell ref="EF65:ER65"/>
    <mergeCell ref="ES65:FE65"/>
    <mergeCell ref="A66:BW66"/>
    <mergeCell ref="BX66:CE66"/>
    <mergeCell ref="CF66:CR66"/>
    <mergeCell ref="CS66:DE66"/>
    <mergeCell ref="DF66:DR66"/>
    <mergeCell ref="DS66:EE66"/>
    <mergeCell ref="EF66:ER66"/>
    <mergeCell ref="ES66:FE66"/>
    <mergeCell ref="A65:BW65"/>
    <mergeCell ref="BX65:CE65"/>
    <mergeCell ref="CF65:CR65"/>
    <mergeCell ref="CS65:DE65"/>
    <mergeCell ref="DF65:DR65"/>
    <mergeCell ref="DS65:EE65"/>
    <mergeCell ref="EF63:ER63"/>
    <mergeCell ref="ES63:FE63"/>
    <mergeCell ref="A64:BW64"/>
    <mergeCell ref="BX64:CE64"/>
    <mergeCell ref="CF64:CR64"/>
    <mergeCell ref="CS64:DE64"/>
    <mergeCell ref="DF64:DR64"/>
    <mergeCell ref="DS64:EE64"/>
    <mergeCell ref="EF64:ER64"/>
    <mergeCell ref="ES64:FE64"/>
    <mergeCell ref="A63:BW63"/>
    <mergeCell ref="BX63:CE63"/>
    <mergeCell ref="CF63:CR63"/>
    <mergeCell ref="CS63:DE63"/>
    <mergeCell ref="DF63:DR63"/>
    <mergeCell ref="DS63:EE63"/>
    <mergeCell ref="EF61:ER61"/>
    <mergeCell ref="ES61:FE61"/>
    <mergeCell ref="A62:BW62"/>
    <mergeCell ref="BX62:CE62"/>
    <mergeCell ref="CF62:CR62"/>
    <mergeCell ref="CS62:DE62"/>
    <mergeCell ref="DF62:DR62"/>
    <mergeCell ref="DS62:EE62"/>
    <mergeCell ref="EF62:ER62"/>
    <mergeCell ref="ES62:FE62"/>
    <mergeCell ref="A61:BW61"/>
    <mergeCell ref="BX61:CE61"/>
    <mergeCell ref="CF61:CR61"/>
    <mergeCell ref="CS61:DE61"/>
    <mergeCell ref="DF61:DR61"/>
    <mergeCell ref="DS61:EE61"/>
    <mergeCell ref="EF59:ER59"/>
    <mergeCell ref="ES59:FE59"/>
    <mergeCell ref="A60:BW60"/>
    <mergeCell ref="BX60:CE60"/>
    <mergeCell ref="CF60:CR60"/>
    <mergeCell ref="CS60:DE60"/>
    <mergeCell ref="DF60:DR60"/>
    <mergeCell ref="DS60:EE60"/>
    <mergeCell ref="EF60:ER60"/>
    <mergeCell ref="ES60:FE60"/>
    <mergeCell ref="A59:BW59"/>
    <mergeCell ref="BX59:CE59"/>
    <mergeCell ref="CF59:CR59"/>
    <mergeCell ref="CS59:DE59"/>
    <mergeCell ref="DF59:DR59"/>
    <mergeCell ref="DS59:EE59"/>
    <mergeCell ref="EF57:ER57"/>
    <mergeCell ref="ES57:FE57"/>
    <mergeCell ref="A58:BW58"/>
    <mergeCell ref="BX58:CE58"/>
    <mergeCell ref="CF58:CR58"/>
    <mergeCell ref="CS58:DE58"/>
    <mergeCell ref="DF58:DR58"/>
    <mergeCell ref="DS58:EE58"/>
    <mergeCell ref="EF58:ER58"/>
    <mergeCell ref="ES58:FE58"/>
    <mergeCell ref="A57:BW57"/>
    <mergeCell ref="BX57:CE57"/>
    <mergeCell ref="CF57:CR57"/>
    <mergeCell ref="CS57:DE57"/>
    <mergeCell ref="DF57:DR57"/>
    <mergeCell ref="DS57:EE57"/>
    <mergeCell ref="EF55:ER55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A55:BW55"/>
    <mergeCell ref="BX55:CE55"/>
    <mergeCell ref="CF55:CR55"/>
    <mergeCell ref="CS55:DE55"/>
    <mergeCell ref="DF55:DR55"/>
    <mergeCell ref="DS55:EE55"/>
    <mergeCell ref="EF53:ER53"/>
    <mergeCell ref="ES53:FE53"/>
    <mergeCell ref="A54:BW54"/>
    <mergeCell ref="BX54:CE54"/>
    <mergeCell ref="CF54:CR54"/>
    <mergeCell ref="CS54:DE54"/>
    <mergeCell ref="DF54:DR54"/>
    <mergeCell ref="DS54:EE54"/>
    <mergeCell ref="EF54:ER54"/>
    <mergeCell ref="ES54:FE54"/>
    <mergeCell ref="A53:BW53"/>
    <mergeCell ref="BX53:CE53"/>
    <mergeCell ref="CF53:CR53"/>
    <mergeCell ref="CS53:DE53"/>
    <mergeCell ref="DF53:DR53"/>
    <mergeCell ref="DS53:EE53"/>
    <mergeCell ref="A51:BW51"/>
    <mergeCell ref="BX51:CE52"/>
    <mergeCell ref="CF51:CR52"/>
    <mergeCell ref="CS51:DE52"/>
    <mergeCell ref="DF51:DR52"/>
    <mergeCell ref="DS51:EE52"/>
    <mergeCell ref="EF51:ER52"/>
    <mergeCell ref="ES51:FE52"/>
    <mergeCell ref="A52:BW52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48:BW48"/>
    <mergeCell ref="A49:BW49"/>
    <mergeCell ref="BX49:CE49"/>
    <mergeCell ref="CF49:CR49"/>
    <mergeCell ref="CS49:DE49"/>
    <mergeCell ref="DF49:DR49"/>
    <mergeCell ref="EF46:ER46"/>
    <mergeCell ref="ES46:FE46"/>
    <mergeCell ref="A47:BW47"/>
    <mergeCell ref="BX47:CE48"/>
    <mergeCell ref="CF47:CR48"/>
    <mergeCell ref="CS47:DE48"/>
    <mergeCell ref="DF47:DR48"/>
    <mergeCell ref="DS47:EE48"/>
    <mergeCell ref="EF47:ER48"/>
    <mergeCell ref="ES47:FE48"/>
    <mergeCell ref="A46:BW46"/>
    <mergeCell ref="BX46:CE46"/>
    <mergeCell ref="CF46:CR46"/>
    <mergeCell ref="CS46:DE46"/>
    <mergeCell ref="DF46:DR46"/>
    <mergeCell ref="DS46:EE46"/>
    <mergeCell ref="DS49:EE49"/>
    <mergeCell ref="EF49:ER49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A42:BW42"/>
    <mergeCell ref="BX42:CE43"/>
    <mergeCell ref="CF42:CR43"/>
    <mergeCell ref="CS42:DE43"/>
    <mergeCell ref="DF42:DR43"/>
    <mergeCell ref="DS42:EE43"/>
    <mergeCell ref="EF42:ER43"/>
    <mergeCell ref="ES42:FE43"/>
    <mergeCell ref="A43:BW43"/>
    <mergeCell ref="EF39:ER40"/>
    <mergeCell ref="ES39:FE40"/>
    <mergeCell ref="A40:BW40"/>
    <mergeCell ref="A41:BW41"/>
    <mergeCell ref="BX41:CE41"/>
    <mergeCell ref="CF41:CR41"/>
    <mergeCell ref="CS41:DE41"/>
    <mergeCell ref="DF41:DR41"/>
    <mergeCell ref="DS41:EE41"/>
    <mergeCell ref="EF41:ER41"/>
    <mergeCell ref="A39:BW39"/>
    <mergeCell ref="BX39:CE40"/>
    <mergeCell ref="CF39:CR40"/>
    <mergeCell ref="CS39:DE40"/>
    <mergeCell ref="DF39:DR40"/>
    <mergeCell ref="DS39:EE40"/>
    <mergeCell ref="ES41:FE41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6:BW36"/>
    <mergeCell ref="BX36:CE36"/>
    <mergeCell ref="CF36:CR36"/>
    <mergeCell ref="CS36:DE36"/>
    <mergeCell ref="DF36:DR36"/>
    <mergeCell ref="DS36:EE36"/>
    <mergeCell ref="A37:BW37"/>
    <mergeCell ref="BX37:CE37"/>
    <mergeCell ref="CF37:CR37"/>
    <mergeCell ref="CS37:DE37"/>
    <mergeCell ref="DF37:DR37"/>
    <mergeCell ref="DS37:EE37"/>
    <mergeCell ref="EF37:ER37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2:BW32"/>
    <mergeCell ref="A33:BW33"/>
    <mergeCell ref="BX33:CE33"/>
    <mergeCell ref="CF33:CR33"/>
    <mergeCell ref="CS33:DE33"/>
    <mergeCell ref="DF33:DR33"/>
    <mergeCell ref="EF30:ER30"/>
    <mergeCell ref="ES30:FE30"/>
    <mergeCell ref="A31:BW31"/>
    <mergeCell ref="BX31:CE32"/>
    <mergeCell ref="CF31:CR32"/>
    <mergeCell ref="CS31:DE32"/>
    <mergeCell ref="DF31:DR32"/>
    <mergeCell ref="DS31:EE32"/>
    <mergeCell ref="EF31:ER32"/>
    <mergeCell ref="ES31:FE32"/>
    <mergeCell ref="A30:BW30"/>
    <mergeCell ref="BX30:CE30"/>
    <mergeCell ref="CF30:CR30"/>
    <mergeCell ref="CS30:DE30"/>
    <mergeCell ref="DF30:DR30"/>
    <mergeCell ref="DS30:EE30"/>
    <mergeCell ref="DS33:EE33"/>
    <mergeCell ref="EF33:ER33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28:BW28"/>
    <mergeCell ref="BX28:CE28"/>
    <mergeCell ref="CF28:CR28"/>
    <mergeCell ref="CS28:DE28"/>
    <mergeCell ref="DF28:DR28"/>
    <mergeCell ref="DS28:EE28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6:BW26"/>
    <mergeCell ref="BX26:CE26"/>
    <mergeCell ref="CF26:CR26"/>
    <mergeCell ref="CS26:DE26"/>
    <mergeCell ref="DF26:DR26"/>
    <mergeCell ref="DS26:EE26"/>
    <mergeCell ref="DS25:EE25"/>
    <mergeCell ref="EF25:ER25"/>
    <mergeCell ref="DL24:DN24"/>
    <mergeCell ref="DO24:DR24"/>
    <mergeCell ref="DS24:DX24"/>
    <mergeCell ref="DY24:EA24"/>
    <mergeCell ref="EB24:EE24"/>
    <mergeCell ref="EF24:EK24"/>
    <mergeCell ref="EF26:ER26"/>
    <mergeCell ref="A16:AA16"/>
    <mergeCell ref="ES16:FE16"/>
    <mergeCell ref="AB17:DP17"/>
    <mergeCell ref="ES17:FE17"/>
    <mergeCell ref="ES18:FE18"/>
    <mergeCell ref="ES19:FE19"/>
    <mergeCell ref="ES13:FE14"/>
    <mergeCell ref="BG15:BJ15"/>
    <mergeCell ref="BK15:BM15"/>
    <mergeCell ref="BN15:BO15"/>
    <mergeCell ref="BQ15:CE15"/>
    <mergeCell ref="CF15:CH15"/>
    <mergeCell ref="CI15:CK15"/>
    <mergeCell ref="ES15:FE15"/>
    <mergeCell ref="AY13:BE13"/>
    <mergeCell ref="BF13:BH13"/>
    <mergeCell ref="BI13:CD13"/>
    <mergeCell ref="CE13:CG13"/>
    <mergeCell ref="CH13:CL13"/>
    <mergeCell ref="CM13:CO13"/>
    <mergeCell ref="CP13:CX13"/>
    <mergeCell ref="DW1:FE1"/>
    <mergeCell ref="DW2:FE2"/>
    <mergeCell ref="DW3:FE3"/>
    <mergeCell ref="DW4:FE4"/>
    <mergeCell ref="DW5:FE5"/>
    <mergeCell ref="DW6:EI6"/>
    <mergeCell ref="EL6:FE6"/>
    <mergeCell ref="EB10:EC10"/>
    <mergeCell ref="EE10:ES10"/>
    <mergeCell ref="DW10:DX10"/>
    <mergeCell ref="DY10:EA10"/>
    <mergeCell ref="ET10:EV10"/>
    <mergeCell ref="EW10:EY10"/>
    <mergeCell ref="DW7:EI7"/>
    <mergeCell ref="EL7:FE7"/>
    <mergeCell ref="DW8:EI8"/>
    <mergeCell ref="EL8:FE8"/>
    <mergeCell ref="DW9:EI9"/>
    <mergeCell ref="EL9:FE9"/>
    <mergeCell ref="AX12:DA12"/>
    <mergeCell ref="FJ29:FS29"/>
    <mergeCell ref="FT29:GC29"/>
    <mergeCell ref="GD29:GM29"/>
    <mergeCell ref="FG93:FO93"/>
    <mergeCell ref="FI94:FM94"/>
    <mergeCell ref="FP93:FX93"/>
    <mergeCell ref="FY93:GG93"/>
    <mergeCell ref="FZ94:GH94"/>
    <mergeCell ref="FQ94:FW94"/>
    <mergeCell ref="K20:DP20"/>
    <mergeCell ref="ES20:FE20"/>
    <mergeCell ref="ES21:FE21"/>
    <mergeCell ref="A22:FE22"/>
    <mergeCell ref="A23:BW25"/>
    <mergeCell ref="BX23:CE25"/>
    <mergeCell ref="CF23:CR25"/>
    <mergeCell ref="CS23:DE25"/>
    <mergeCell ref="DF23:FE23"/>
    <mergeCell ref="DF24:DK24"/>
    <mergeCell ref="EL24:EN24"/>
    <mergeCell ref="EO24:ER24"/>
    <mergeCell ref="ES24:FE25"/>
    <mergeCell ref="DF25:DR25"/>
    <mergeCell ref="A105:BW105"/>
    <mergeCell ref="BX105:CE105"/>
    <mergeCell ref="CF105:CR105"/>
    <mergeCell ref="CS105:DE105"/>
    <mergeCell ref="A106:BW106"/>
    <mergeCell ref="BX106:CE106"/>
    <mergeCell ref="CF106:CR106"/>
    <mergeCell ref="CS106:DE106"/>
    <mergeCell ref="DF99:DR100"/>
    <mergeCell ref="A102:BW102"/>
    <mergeCell ref="BX102:CE102"/>
    <mergeCell ref="CF102:CR102"/>
    <mergeCell ref="CS102:DE102"/>
    <mergeCell ref="A103:BW103"/>
    <mergeCell ref="BX103:CE103"/>
    <mergeCell ref="CF103:CR103"/>
    <mergeCell ref="CS103:DE103"/>
    <mergeCell ref="A104:BW104"/>
    <mergeCell ref="BX104:CE104"/>
    <mergeCell ref="CF104:CR104"/>
    <mergeCell ref="CS104:DE104"/>
    <mergeCell ref="EF99:ER100"/>
    <mergeCell ref="ES99:FE100"/>
    <mergeCell ref="DF101:DR101"/>
    <mergeCell ref="DF102:DR102"/>
    <mergeCell ref="DF103:DR103"/>
    <mergeCell ref="DF104:DR104"/>
    <mergeCell ref="DF105:DR105"/>
    <mergeCell ref="DF106:DR106"/>
    <mergeCell ref="DS101:EE101"/>
    <mergeCell ref="DS102:EE102"/>
    <mergeCell ref="DS103:EE103"/>
    <mergeCell ref="DS104:EE104"/>
    <mergeCell ref="DS105:EE105"/>
    <mergeCell ref="DS106:EE106"/>
    <mergeCell ref="EF101:ER101"/>
    <mergeCell ref="EF102:ER102"/>
    <mergeCell ref="EF103:ER103"/>
    <mergeCell ref="EF104:ER104"/>
    <mergeCell ref="EF105:ER105"/>
    <mergeCell ref="EF106:ER106"/>
    <mergeCell ref="A96:BW96"/>
    <mergeCell ref="A97:BW97"/>
    <mergeCell ref="BX96:CE96"/>
    <mergeCell ref="BX97:CE97"/>
    <mergeCell ref="CS96:DE96"/>
    <mergeCell ref="CS97:DE97"/>
    <mergeCell ref="DF96:DR96"/>
    <mergeCell ref="DF97:DR97"/>
    <mergeCell ref="DS99:EE100"/>
  </mergeCells>
  <pageMargins left="0" right="0" top="0" bottom="0" header="0.19685039370078741" footer="0.19685039370078741"/>
  <pageSetup paperSize="9" scale="62" orientation="portrait" r:id="rId1"/>
  <headerFooter alignWithMargins="0"/>
  <rowBreaks count="1" manualBreakCount="1">
    <brk id="92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R82"/>
  <sheetViews>
    <sheetView view="pageBreakPreview" zoomScale="110" zoomScaleNormal="100" zoomScaleSheetLayoutView="100" workbookViewId="0">
      <selection activeCell="I65" sqref="I65"/>
    </sheetView>
  </sheetViews>
  <sheetFormatPr defaultColWidth="0.85546875" defaultRowHeight="12.75" x14ac:dyDescent="0.2"/>
  <cols>
    <col min="60" max="60" width="0.85546875" customWidth="1"/>
    <col min="64" max="64" width="0.85546875" customWidth="1"/>
    <col min="75" max="76" width="0.85546875" customWidth="1"/>
    <col min="80" max="80" width="0.28515625" customWidth="1"/>
    <col min="81" max="81" width="0.85546875" hidden="1" customWidth="1"/>
    <col min="84" max="84" width="0.140625" customWidth="1"/>
    <col min="85" max="86" width="0.85546875" hidden="1" customWidth="1"/>
    <col min="88" max="88" width="0.140625" customWidth="1"/>
    <col min="123" max="123" width="1.42578125" customWidth="1"/>
    <col min="125" max="125" width="0.28515625" customWidth="1"/>
    <col min="126" max="126" width="0.85546875" hidden="1" customWidth="1"/>
    <col min="136" max="136" width="2.5703125" customWidth="1"/>
    <col min="143" max="143" width="1.5703125" customWidth="1"/>
    <col min="174" max="174" width="2" bestFit="1" customWidth="1"/>
  </cols>
  <sheetData>
    <row r="1" spans="1:200" s="28" customFormat="1" ht="13.5" customHeight="1" x14ac:dyDescent="0.15">
      <c r="B1" s="397" t="s">
        <v>333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397"/>
      <c r="CQ1" s="397"/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397"/>
      <c r="DG1" s="397"/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397"/>
      <c r="DV1" s="397"/>
      <c r="DW1" s="397"/>
      <c r="DX1" s="397"/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397"/>
      <c r="EL1" s="397"/>
      <c r="EM1" s="397"/>
      <c r="EN1" s="397"/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397"/>
      <c r="FB1" s="397"/>
      <c r="FC1" s="397"/>
      <c r="FD1" s="397"/>
      <c r="FE1" s="397"/>
      <c r="FF1" s="397"/>
      <c r="FG1" s="397"/>
      <c r="FH1" s="397"/>
      <c r="FI1" s="397"/>
      <c r="FJ1" s="397"/>
    </row>
    <row r="2" spans="1:200" ht="3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</row>
    <row r="3" spans="1:200" ht="11.25" customHeight="1" x14ac:dyDescent="0.2">
      <c r="A3" s="195" t="s">
        <v>334</v>
      </c>
      <c r="B3" s="195"/>
      <c r="C3" s="195"/>
      <c r="D3" s="195"/>
      <c r="E3" s="195"/>
      <c r="F3" s="195"/>
      <c r="G3" s="196"/>
      <c r="H3" s="188" t="s">
        <v>8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9"/>
      <c r="CL3" s="194" t="s">
        <v>335</v>
      </c>
      <c r="CM3" s="195"/>
      <c r="CN3" s="195"/>
      <c r="CO3" s="195"/>
      <c r="CP3" s="195"/>
      <c r="CQ3" s="195"/>
      <c r="CR3" s="196"/>
      <c r="CS3" s="194" t="s">
        <v>336</v>
      </c>
      <c r="CT3" s="195"/>
      <c r="CU3" s="195"/>
      <c r="CV3" s="195"/>
      <c r="CW3" s="195"/>
      <c r="CX3" s="195"/>
      <c r="CY3" s="196"/>
      <c r="CZ3" s="194" t="s">
        <v>337</v>
      </c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6"/>
      <c r="DL3" s="194" t="s">
        <v>338</v>
      </c>
      <c r="DM3" s="195"/>
      <c r="DN3" s="195"/>
      <c r="DO3" s="195"/>
      <c r="DP3" s="195"/>
      <c r="DQ3" s="195"/>
      <c r="DR3" s="195"/>
      <c r="DS3" s="195"/>
      <c r="DT3" s="195"/>
      <c r="DU3" s="195"/>
      <c r="DV3" s="196"/>
      <c r="DW3" s="203" t="s">
        <v>131</v>
      </c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</row>
    <row r="4" spans="1:200" ht="11.25" customHeight="1" x14ac:dyDescent="0.2">
      <c r="A4" s="198"/>
      <c r="B4" s="198"/>
      <c r="C4" s="198"/>
      <c r="D4" s="198"/>
      <c r="E4" s="198"/>
      <c r="F4" s="198"/>
      <c r="G4" s="199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1"/>
      <c r="CL4" s="197"/>
      <c r="CM4" s="198"/>
      <c r="CN4" s="198"/>
      <c r="CO4" s="198"/>
      <c r="CP4" s="198"/>
      <c r="CQ4" s="198"/>
      <c r="CR4" s="199"/>
      <c r="CS4" s="197"/>
      <c r="CT4" s="198"/>
      <c r="CU4" s="198"/>
      <c r="CV4" s="198"/>
      <c r="CW4" s="198"/>
      <c r="CX4" s="198"/>
      <c r="CY4" s="199"/>
      <c r="CZ4" s="197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9"/>
      <c r="DL4" s="197"/>
      <c r="DM4" s="198"/>
      <c r="DN4" s="198"/>
      <c r="DO4" s="198"/>
      <c r="DP4" s="198"/>
      <c r="DQ4" s="198"/>
      <c r="DR4" s="198"/>
      <c r="DS4" s="198"/>
      <c r="DT4" s="198"/>
      <c r="DU4" s="198"/>
      <c r="DV4" s="199"/>
      <c r="DW4" s="205" t="s">
        <v>132</v>
      </c>
      <c r="DX4" s="206"/>
      <c r="DY4" s="206"/>
      <c r="DZ4" s="206"/>
      <c r="EA4" s="206"/>
      <c r="EB4" s="207" t="s">
        <v>423</v>
      </c>
      <c r="EC4" s="207"/>
      <c r="ED4" s="207"/>
      <c r="EE4" s="398" t="s">
        <v>339</v>
      </c>
      <c r="EF4" s="399"/>
      <c r="EG4" s="205" t="s">
        <v>132</v>
      </c>
      <c r="EH4" s="206"/>
      <c r="EI4" s="206"/>
      <c r="EJ4" s="206"/>
      <c r="EK4" s="206"/>
      <c r="EL4" s="207" t="s">
        <v>450</v>
      </c>
      <c r="EM4" s="207"/>
      <c r="EN4" s="207"/>
      <c r="EO4" s="398" t="s">
        <v>339</v>
      </c>
      <c r="EP4" s="399"/>
      <c r="EQ4" s="205" t="s">
        <v>132</v>
      </c>
      <c r="ER4" s="206"/>
      <c r="ES4" s="206"/>
      <c r="ET4" s="206"/>
      <c r="EU4" s="206"/>
      <c r="EV4" s="207" t="s">
        <v>468</v>
      </c>
      <c r="EW4" s="207"/>
      <c r="EX4" s="207"/>
      <c r="EY4" s="398" t="s">
        <v>339</v>
      </c>
      <c r="EZ4" s="399"/>
      <c r="FA4" s="194" t="s">
        <v>133</v>
      </c>
      <c r="FB4" s="195"/>
      <c r="FC4" s="195"/>
      <c r="FD4" s="195"/>
      <c r="FE4" s="195"/>
      <c r="FF4" s="195"/>
      <c r="FG4" s="195"/>
      <c r="FH4" s="195"/>
      <c r="FI4" s="195"/>
      <c r="FJ4" s="195"/>
      <c r="FK4" s="195"/>
    </row>
    <row r="5" spans="1:200" ht="36" customHeight="1" x14ac:dyDescent="0.2">
      <c r="A5" s="201"/>
      <c r="B5" s="201"/>
      <c r="C5" s="201"/>
      <c r="D5" s="201"/>
      <c r="E5" s="201"/>
      <c r="F5" s="201"/>
      <c r="G5" s="20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2"/>
      <c r="CH5" s="192"/>
      <c r="CI5" s="192"/>
      <c r="CJ5" s="192"/>
      <c r="CK5" s="193"/>
      <c r="CL5" s="200"/>
      <c r="CM5" s="201"/>
      <c r="CN5" s="201"/>
      <c r="CO5" s="201"/>
      <c r="CP5" s="201"/>
      <c r="CQ5" s="201"/>
      <c r="CR5" s="202"/>
      <c r="CS5" s="200"/>
      <c r="CT5" s="201"/>
      <c r="CU5" s="201"/>
      <c r="CV5" s="201"/>
      <c r="CW5" s="201"/>
      <c r="CX5" s="201"/>
      <c r="CY5" s="202"/>
      <c r="CZ5" s="200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2"/>
      <c r="DL5" s="200"/>
      <c r="DM5" s="201"/>
      <c r="DN5" s="201"/>
      <c r="DO5" s="201"/>
      <c r="DP5" s="201"/>
      <c r="DQ5" s="201"/>
      <c r="DR5" s="201"/>
      <c r="DS5" s="201"/>
      <c r="DT5" s="201"/>
      <c r="DU5" s="201"/>
      <c r="DV5" s="202"/>
      <c r="DW5" s="210" t="s">
        <v>340</v>
      </c>
      <c r="DX5" s="211"/>
      <c r="DY5" s="211"/>
      <c r="DZ5" s="211"/>
      <c r="EA5" s="211"/>
      <c r="EB5" s="211"/>
      <c r="EC5" s="211"/>
      <c r="ED5" s="211"/>
      <c r="EE5" s="211"/>
      <c r="EF5" s="212"/>
      <c r="EG5" s="210" t="s">
        <v>341</v>
      </c>
      <c r="EH5" s="211"/>
      <c r="EI5" s="211"/>
      <c r="EJ5" s="211"/>
      <c r="EK5" s="211"/>
      <c r="EL5" s="211"/>
      <c r="EM5" s="211"/>
      <c r="EN5" s="211"/>
      <c r="EO5" s="211"/>
      <c r="EP5" s="212"/>
      <c r="EQ5" s="210" t="s">
        <v>342</v>
      </c>
      <c r="ER5" s="211"/>
      <c r="ES5" s="211"/>
      <c r="ET5" s="211"/>
      <c r="EU5" s="211"/>
      <c r="EV5" s="211"/>
      <c r="EW5" s="211"/>
      <c r="EX5" s="211"/>
      <c r="EY5" s="211"/>
      <c r="EZ5" s="212"/>
      <c r="FA5" s="200"/>
      <c r="FB5" s="201"/>
      <c r="FC5" s="201"/>
      <c r="FD5" s="201"/>
      <c r="FE5" s="201"/>
      <c r="FF5" s="201"/>
      <c r="FG5" s="201"/>
      <c r="FH5" s="201"/>
      <c r="FI5" s="201"/>
      <c r="FJ5" s="201"/>
      <c r="FK5" s="201"/>
    </row>
    <row r="6" spans="1:200" ht="13.5" thickBot="1" x14ac:dyDescent="0.25">
      <c r="A6" s="261" t="s">
        <v>137</v>
      </c>
      <c r="B6" s="261"/>
      <c r="C6" s="261"/>
      <c r="D6" s="261"/>
      <c r="E6" s="261"/>
      <c r="F6" s="261"/>
      <c r="G6" s="262"/>
      <c r="H6" s="261" t="s">
        <v>138</v>
      </c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2"/>
      <c r="CL6" s="247" t="s">
        <v>139</v>
      </c>
      <c r="CM6" s="248"/>
      <c r="CN6" s="248"/>
      <c r="CO6" s="248"/>
      <c r="CP6" s="248"/>
      <c r="CQ6" s="248"/>
      <c r="CR6" s="249"/>
      <c r="CS6" s="247" t="s">
        <v>140</v>
      </c>
      <c r="CT6" s="248"/>
      <c r="CU6" s="248"/>
      <c r="CV6" s="248"/>
      <c r="CW6" s="248"/>
      <c r="CX6" s="248"/>
      <c r="CY6" s="249"/>
      <c r="CZ6" s="247" t="s">
        <v>343</v>
      </c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9"/>
      <c r="DL6" s="247" t="s">
        <v>344</v>
      </c>
      <c r="DM6" s="248"/>
      <c r="DN6" s="248"/>
      <c r="DO6" s="248"/>
      <c r="DP6" s="248"/>
      <c r="DQ6" s="248"/>
      <c r="DR6" s="248"/>
      <c r="DS6" s="248"/>
      <c r="DT6" s="248"/>
      <c r="DU6" s="248"/>
      <c r="DV6" s="249"/>
      <c r="DW6" s="247" t="s">
        <v>141</v>
      </c>
      <c r="DX6" s="248"/>
      <c r="DY6" s="248"/>
      <c r="DZ6" s="248"/>
      <c r="EA6" s="248"/>
      <c r="EB6" s="248"/>
      <c r="EC6" s="248"/>
      <c r="ED6" s="248"/>
      <c r="EE6" s="248"/>
      <c r="EF6" s="249"/>
      <c r="EG6" s="247" t="s">
        <v>142</v>
      </c>
      <c r="EH6" s="248"/>
      <c r="EI6" s="248"/>
      <c r="EJ6" s="248"/>
      <c r="EK6" s="248"/>
      <c r="EL6" s="248"/>
      <c r="EM6" s="248"/>
      <c r="EN6" s="248"/>
      <c r="EO6" s="248"/>
      <c r="EP6" s="249"/>
      <c r="EQ6" s="247" t="s">
        <v>143</v>
      </c>
      <c r="ER6" s="248"/>
      <c r="ES6" s="248"/>
      <c r="ET6" s="248"/>
      <c r="EU6" s="248"/>
      <c r="EV6" s="248"/>
      <c r="EW6" s="248"/>
      <c r="EX6" s="248"/>
      <c r="EY6" s="248"/>
      <c r="EZ6" s="249"/>
      <c r="FA6" s="247" t="s">
        <v>144</v>
      </c>
      <c r="FB6" s="248"/>
      <c r="FC6" s="248"/>
      <c r="FD6" s="248"/>
      <c r="FE6" s="248"/>
      <c r="FF6" s="248"/>
      <c r="FG6" s="248"/>
      <c r="FH6" s="248"/>
      <c r="FI6" s="248"/>
      <c r="FJ6" s="248"/>
      <c r="FK6" s="248"/>
    </row>
    <row r="7" spans="1:200" s="29" customFormat="1" ht="12.75" customHeight="1" x14ac:dyDescent="0.2">
      <c r="A7" s="405">
        <v>1</v>
      </c>
      <c r="B7" s="405"/>
      <c r="C7" s="405"/>
      <c r="D7" s="405"/>
      <c r="E7" s="405"/>
      <c r="F7" s="405"/>
      <c r="G7" s="406"/>
      <c r="H7" s="407" t="s">
        <v>345</v>
      </c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08"/>
      <c r="BY7" s="408"/>
      <c r="BZ7" s="408"/>
      <c r="CA7" s="408"/>
      <c r="CB7" s="408"/>
      <c r="CC7" s="408"/>
      <c r="CD7" s="408"/>
      <c r="CE7" s="408"/>
      <c r="CF7" s="408"/>
      <c r="CG7" s="408"/>
      <c r="CH7" s="408"/>
      <c r="CI7" s="408"/>
      <c r="CJ7" s="408"/>
      <c r="CK7" s="408"/>
      <c r="CL7" s="409" t="s">
        <v>346</v>
      </c>
      <c r="CM7" s="410"/>
      <c r="CN7" s="410"/>
      <c r="CO7" s="410"/>
      <c r="CP7" s="410"/>
      <c r="CQ7" s="410"/>
      <c r="CR7" s="411"/>
      <c r="CS7" s="412" t="s">
        <v>147</v>
      </c>
      <c r="CT7" s="413"/>
      <c r="CU7" s="413"/>
      <c r="CV7" s="413"/>
      <c r="CW7" s="413"/>
      <c r="CX7" s="413"/>
      <c r="CY7" s="414"/>
      <c r="CZ7" s="412"/>
      <c r="DA7" s="413"/>
      <c r="DB7" s="413"/>
      <c r="DC7" s="413"/>
      <c r="DD7" s="413"/>
      <c r="DE7" s="413"/>
      <c r="DF7" s="413"/>
      <c r="DG7" s="413"/>
      <c r="DH7" s="413"/>
      <c r="DI7" s="413"/>
      <c r="DJ7" s="413"/>
      <c r="DK7" s="414"/>
      <c r="DL7" s="415"/>
      <c r="DM7" s="410"/>
      <c r="DN7" s="410"/>
      <c r="DO7" s="410"/>
      <c r="DP7" s="410"/>
      <c r="DQ7" s="410"/>
      <c r="DR7" s="410"/>
      <c r="DS7" s="410"/>
      <c r="DT7" s="410"/>
      <c r="DU7" s="410"/>
      <c r="DV7" s="411"/>
      <c r="DW7" s="416">
        <f>DW17+DW10</f>
        <v>14273698.9</v>
      </c>
      <c r="DX7" s="417"/>
      <c r="DY7" s="417"/>
      <c r="DZ7" s="417"/>
      <c r="EA7" s="417"/>
      <c r="EB7" s="417"/>
      <c r="EC7" s="417"/>
      <c r="ED7" s="417"/>
      <c r="EE7" s="417"/>
      <c r="EF7" s="418"/>
      <c r="EG7" s="416">
        <f>EG17+EG10</f>
        <v>9683417.7600000016</v>
      </c>
      <c r="EH7" s="417"/>
      <c r="EI7" s="417"/>
      <c r="EJ7" s="417"/>
      <c r="EK7" s="417"/>
      <c r="EL7" s="417"/>
      <c r="EM7" s="417"/>
      <c r="EN7" s="417"/>
      <c r="EO7" s="417"/>
      <c r="EP7" s="418"/>
      <c r="EQ7" s="416">
        <f>EQ17+EQ10</f>
        <v>9917379.9199999999</v>
      </c>
      <c r="ER7" s="417"/>
      <c r="ES7" s="417"/>
      <c r="ET7" s="417"/>
      <c r="EU7" s="417"/>
      <c r="EV7" s="417"/>
      <c r="EW7" s="417"/>
      <c r="EX7" s="417"/>
      <c r="EY7" s="417"/>
      <c r="EZ7" s="418"/>
      <c r="FA7" s="400"/>
      <c r="FB7" s="401"/>
      <c r="FC7" s="401"/>
      <c r="FD7" s="401"/>
      <c r="FE7" s="401"/>
      <c r="FF7" s="401"/>
      <c r="FG7" s="401"/>
      <c r="FH7" s="401"/>
      <c r="FI7" s="401"/>
      <c r="FJ7" s="401"/>
      <c r="FK7" s="402"/>
      <c r="FO7" s="395"/>
      <c r="FP7" s="396"/>
      <c r="FQ7" s="396"/>
      <c r="FR7" s="396"/>
      <c r="FS7" s="396"/>
      <c r="FT7" s="396"/>
      <c r="FU7" s="396"/>
      <c r="FV7" s="396"/>
      <c r="FW7" s="396"/>
      <c r="FX7" s="396"/>
      <c r="FY7" s="396"/>
      <c r="FZ7" s="396"/>
      <c r="GA7" s="396"/>
      <c r="GB7" s="396"/>
      <c r="GC7" s="396"/>
      <c r="GD7" s="396"/>
      <c r="GE7" s="396"/>
      <c r="GF7" s="396"/>
      <c r="GG7" s="396"/>
      <c r="GH7" s="396"/>
      <c r="GI7" s="394"/>
      <c r="GJ7" s="394"/>
      <c r="GK7" s="394"/>
      <c r="GL7" s="394"/>
      <c r="GM7" s="394"/>
      <c r="GN7" s="394"/>
      <c r="GO7" s="394"/>
      <c r="GP7" s="394"/>
      <c r="GQ7" s="394"/>
      <c r="GR7" s="394"/>
    </row>
    <row r="8" spans="1:200" ht="94.5" customHeight="1" x14ac:dyDescent="0.2">
      <c r="A8" s="284" t="s">
        <v>347</v>
      </c>
      <c r="B8" s="284"/>
      <c r="C8" s="284"/>
      <c r="D8" s="284"/>
      <c r="E8" s="284"/>
      <c r="F8" s="284"/>
      <c r="G8" s="285"/>
      <c r="H8" s="403" t="s">
        <v>348</v>
      </c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  <c r="BC8" s="404"/>
      <c r="BD8" s="404"/>
      <c r="BE8" s="404"/>
      <c r="BF8" s="404"/>
      <c r="BG8" s="404"/>
      <c r="BH8" s="404"/>
      <c r="BI8" s="404"/>
      <c r="BJ8" s="404"/>
      <c r="BK8" s="404"/>
      <c r="BL8" s="404"/>
      <c r="BM8" s="404"/>
      <c r="BN8" s="404"/>
      <c r="BO8" s="404"/>
      <c r="BP8" s="404"/>
      <c r="BQ8" s="404"/>
      <c r="BR8" s="404"/>
      <c r="BS8" s="404"/>
      <c r="BT8" s="404"/>
      <c r="BU8" s="404"/>
      <c r="BV8" s="404"/>
      <c r="BW8" s="404"/>
      <c r="BX8" s="404"/>
      <c r="BY8" s="404"/>
      <c r="BZ8" s="404"/>
      <c r="CA8" s="404"/>
      <c r="CB8" s="404"/>
      <c r="CC8" s="404"/>
      <c r="CD8" s="404"/>
      <c r="CE8" s="404"/>
      <c r="CF8" s="404"/>
      <c r="CG8" s="404"/>
      <c r="CH8" s="404"/>
      <c r="CI8" s="404"/>
      <c r="CJ8" s="404"/>
      <c r="CK8" s="404"/>
      <c r="CL8" s="283" t="s">
        <v>349</v>
      </c>
      <c r="CM8" s="284"/>
      <c r="CN8" s="284"/>
      <c r="CO8" s="284"/>
      <c r="CP8" s="284"/>
      <c r="CQ8" s="284"/>
      <c r="CR8" s="285"/>
      <c r="CS8" s="286" t="s">
        <v>147</v>
      </c>
      <c r="CT8" s="284"/>
      <c r="CU8" s="284"/>
      <c r="CV8" s="284"/>
      <c r="CW8" s="284"/>
      <c r="CX8" s="284"/>
      <c r="CY8" s="285"/>
      <c r="CZ8" s="286"/>
      <c r="DA8" s="284"/>
      <c r="DB8" s="284"/>
      <c r="DC8" s="284"/>
      <c r="DD8" s="284"/>
      <c r="DE8" s="284"/>
      <c r="DF8" s="284"/>
      <c r="DG8" s="284"/>
      <c r="DH8" s="284"/>
      <c r="DI8" s="284"/>
      <c r="DJ8" s="284"/>
      <c r="DK8" s="285"/>
      <c r="DL8" s="286"/>
      <c r="DM8" s="284"/>
      <c r="DN8" s="284"/>
      <c r="DO8" s="284"/>
      <c r="DP8" s="284"/>
      <c r="DQ8" s="284"/>
      <c r="DR8" s="284"/>
      <c r="DS8" s="284"/>
      <c r="DT8" s="284"/>
      <c r="DU8" s="284"/>
      <c r="DV8" s="285"/>
      <c r="DW8" s="263"/>
      <c r="DX8" s="264"/>
      <c r="DY8" s="264"/>
      <c r="DZ8" s="264"/>
      <c r="EA8" s="264"/>
      <c r="EB8" s="264"/>
      <c r="EC8" s="264"/>
      <c r="ED8" s="264"/>
      <c r="EE8" s="264"/>
      <c r="EF8" s="265"/>
      <c r="EG8" s="263"/>
      <c r="EH8" s="264"/>
      <c r="EI8" s="264"/>
      <c r="EJ8" s="264"/>
      <c r="EK8" s="264"/>
      <c r="EL8" s="264"/>
      <c r="EM8" s="264"/>
      <c r="EN8" s="264"/>
      <c r="EO8" s="264"/>
      <c r="EP8" s="265"/>
      <c r="EQ8" s="263"/>
      <c r="ER8" s="264"/>
      <c r="ES8" s="264"/>
      <c r="ET8" s="264"/>
      <c r="EU8" s="264"/>
      <c r="EV8" s="264"/>
      <c r="EW8" s="264"/>
      <c r="EX8" s="264"/>
      <c r="EY8" s="264"/>
      <c r="EZ8" s="265"/>
      <c r="FA8" s="266"/>
      <c r="FB8" s="267"/>
      <c r="FC8" s="267"/>
      <c r="FD8" s="267"/>
      <c r="FE8" s="267"/>
      <c r="FF8" s="267"/>
      <c r="FG8" s="267"/>
      <c r="FH8" s="267"/>
      <c r="FI8" s="267"/>
      <c r="FJ8" s="267"/>
      <c r="FK8" s="268"/>
    </row>
    <row r="9" spans="1:200" s="30" customFormat="1" ht="24" customHeight="1" x14ac:dyDescent="0.2">
      <c r="A9" s="170" t="s">
        <v>350</v>
      </c>
      <c r="B9" s="170"/>
      <c r="C9" s="170"/>
      <c r="D9" s="170"/>
      <c r="E9" s="170"/>
      <c r="F9" s="170"/>
      <c r="G9" s="171"/>
      <c r="H9" s="419" t="s">
        <v>351</v>
      </c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297"/>
      <c r="AR9" s="297"/>
      <c r="AS9" s="297"/>
      <c r="AT9" s="297"/>
      <c r="AU9" s="297"/>
      <c r="AV9" s="297"/>
      <c r="AW9" s="297"/>
      <c r="AX9" s="297"/>
      <c r="AY9" s="297"/>
      <c r="AZ9" s="297"/>
      <c r="BA9" s="297"/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297"/>
      <c r="CA9" s="297"/>
      <c r="CB9" s="297"/>
      <c r="CC9" s="297"/>
      <c r="CD9" s="297"/>
      <c r="CE9" s="297"/>
      <c r="CF9" s="297"/>
      <c r="CG9" s="297"/>
      <c r="CH9" s="297"/>
      <c r="CI9" s="297"/>
      <c r="CJ9" s="297"/>
      <c r="CK9" s="297"/>
      <c r="CL9" s="169" t="s">
        <v>352</v>
      </c>
      <c r="CM9" s="170"/>
      <c r="CN9" s="170"/>
      <c r="CO9" s="170"/>
      <c r="CP9" s="170"/>
      <c r="CQ9" s="170"/>
      <c r="CR9" s="171"/>
      <c r="CS9" s="172" t="s">
        <v>147</v>
      </c>
      <c r="CT9" s="170"/>
      <c r="CU9" s="170"/>
      <c r="CV9" s="170"/>
      <c r="CW9" s="170"/>
      <c r="CX9" s="170"/>
      <c r="CY9" s="171"/>
      <c r="CZ9" s="172"/>
      <c r="DA9" s="170"/>
      <c r="DB9" s="170"/>
      <c r="DC9" s="170"/>
      <c r="DD9" s="170"/>
      <c r="DE9" s="170"/>
      <c r="DF9" s="170"/>
      <c r="DG9" s="170"/>
      <c r="DH9" s="170"/>
      <c r="DI9" s="170"/>
      <c r="DJ9" s="170"/>
      <c r="DK9" s="171"/>
      <c r="DL9" s="172"/>
      <c r="DM9" s="170"/>
      <c r="DN9" s="170"/>
      <c r="DO9" s="170"/>
      <c r="DP9" s="170"/>
      <c r="DQ9" s="170"/>
      <c r="DR9" s="170"/>
      <c r="DS9" s="170"/>
      <c r="DT9" s="170"/>
      <c r="DU9" s="170"/>
      <c r="DV9" s="171"/>
      <c r="DW9" s="164"/>
      <c r="DX9" s="165"/>
      <c r="DY9" s="165"/>
      <c r="DZ9" s="165"/>
      <c r="EA9" s="165"/>
      <c r="EB9" s="165"/>
      <c r="EC9" s="165"/>
      <c r="ED9" s="165"/>
      <c r="EE9" s="165"/>
      <c r="EF9" s="166"/>
      <c r="EG9" s="164"/>
      <c r="EH9" s="165"/>
      <c r="EI9" s="165"/>
      <c r="EJ9" s="165"/>
      <c r="EK9" s="165"/>
      <c r="EL9" s="165"/>
      <c r="EM9" s="165"/>
      <c r="EN9" s="165"/>
      <c r="EO9" s="165"/>
      <c r="EP9" s="166"/>
      <c r="EQ9" s="164"/>
      <c r="ER9" s="165"/>
      <c r="ES9" s="165"/>
      <c r="ET9" s="165"/>
      <c r="EU9" s="165"/>
      <c r="EV9" s="165"/>
      <c r="EW9" s="165"/>
      <c r="EX9" s="165"/>
      <c r="EY9" s="165"/>
      <c r="EZ9" s="166"/>
      <c r="FA9" s="292"/>
      <c r="FB9" s="293"/>
      <c r="FC9" s="293"/>
      <c r="FD9" s="293"/>
      <c r="FE9" s="293"/>
      <c r="FF9" s="293"/>
      <c r="FG9" s="293"/>
      <c r="FH9" s="293"/>
      <c r="FI9" s="293"/>
      <c r="FJ9" s="293"/>
      <c r="FK9" s="294"/>
    </row>
    <row r="10" spans="1:200" s="30" customFormat="1" ht="24" customHeight="1" x14ac:dyDescent="0.2">
      <c r="A10" s="170" t="s">
        <v>353</v>
      </c>
      <c r="B10" s="170"/>
      <c r="C10" s="170"/>
      <c r="D10" s="170"/>
      <c r="E10" s="170"/>
      <c r="F10" s="170"/>
      <c r="G10" s="171"/>
      <c r="H10" s="419" t="s">
        <v>354</v>
      </c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  <c r="BU10" s="297"/>
      <c r="BV10" s="297"/>
      <c r="BW10" s="297"/>
      <c r="BX10" s="297"/>
      <c r="BY10" s="297"/>
      <c r="BZ10" s="297"/>
      <c r="CA10" s="297"/>
      <c r="CB10" s="297"/>
      <c r="CC10" s="297"/>
      <c r="CD10" s="297"/>
      <c r="CE10" s="297"/>
      <c r="CF10" s="297"/>
      <c r="CG10" s="297"/>
      <c r="CH10" s="297"/>
      <c r="CI10" s="297"/>
      <c r="CJ10" s="297"/>
      <c r="CK10" s="297"/>
      <c r="CL10" s="169" t="s">
        <v>355</v>
      </c>
      <c r="CM10" s="170"/>
      <c r="CN10" s="170"/>
      <c r="CO10" s="170"/>
      <c r="CP10" s="170"/>
      <c r="CQ10" s="170"/>
      <c r="CR10" s="171"/>
      <c r="CS10" s="172" t="s">
        <v>147</v>
      </c>
      <c r="CT10" s="170"/>
      <c r="CU10" s="170"/>
      <c r="CV10" s="170"/>
      <c r="CW10" s="170"/>
      <c r="CX10" s="170"/>
      <c r="CY10" s="171"/>
      <c r="CZ10" s="172"/>
      <c r="DA10" s="170"/>
      <c r="DB10" s="170"/>
      <c r="DC10" s="170"/>
      <c r="DD10" s="170"/>
      <c r="DE10" s="170"/>
      <c r="DF10" s="170"/>
      <c r="DG10" s="170"/>
      <c r="DH10" s="170"/>
      <c r="DI10" s="170"/>
      <c r="DJ10" s="170"/>
      <c r="DK10" s="171"/>
      <c r="DL10" s="172"/>
      <c r="DM10" s="170"/>
      <c r="DN10" s="170"/>
      <c r="DO10" s="170"/>
      <c r="DP10" s="170"/>
      <c r="DQ10" s="170"/>
      <c r="DR10" s="170"/>
      <c r="DS10" s="170"/>
      <c r="DT10" s="170"/>
      <c r="DU10" s="170"/>
      <c r="DV10" s="171"/>
      <c r="DW10" s="164">
        <f>DW11</f>
        <v>562962.15</v>
      </c>
      <c r="DX10" s="165"/>
      <c r="DY10" s="165"/>
      <c r="DZ10" s="165"/>
      <c r="EA10" s="165"/>
      <c r="EB10" s="165"/>
      <c r="EC10" s="165"/>
      <c r="ED10" s="165"/>
      <c r="EE10" s="165"/>
      <c r="EF10" s="166"/>
      <c r="EG10" s="164">
        <f>EG11</f>
        <v>0</v>
      </c>
      <c r="EH10" s="165"/>
      <c r="EI10" s="165"/>
      <c r="EJ10" s="165"/>
      <c r="EK10" s="165"/>
      <c r="EL10" s="165"/>
      <c r="EM10" s="165"/>
      <c r="EN10" s="165"/>
      <c r="EO10" s="165"/>
      <c r="EP10" s="166"/>
      <c r="EQ10" s="164">
        <f>EQ11</f>
        <v>0</v>
      </c>
      <c r="ER10" s="165"/>
      <c r="ES10" s="165"/>
      <c r="ET10" s="165"/>
      <c r="EU10" s="165"/>
      <c r="EV10" s="165"/>
      <c r="EW10" s="165"/>
      <c r="EX10" s="165"/>
      <c r="EY10" s="165"/>
      <c r="EZ10" s="166"/>
      <c r="FA10" s="292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  <c r="FR10" s="30" t="s">
        <v>452</v>
      </c>
    </row>
    <row r="11" spans="1:200" s="30" customFormat="1" ht="21.95" customHeight="1" x14ac:dyDescent="0.2">
      <c r="A11" s="170" t="s">
        <v>356</v>
      </c>
      <c r="B11" s="170"/>
      <c r="C11" s="170"/>
      <c r="D11" s="170"/>
      <c r="E11" s="170"/>
      <c r="F11" s="170"/>
      <c r="G11" s="171"/>
      <c r="H11" s="420" t="s">
        <v>357</v>
      </c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40"/>
      <c r="CC11" s="340"/>
      <c r="CD11" s="340"/>
      <c r="CE11" s="340"/>
      <c r="CF11" s="340"/>
      <c r="CG11" s="340"/>
      <c r="CH11" s="340"/>
      <c r="CI11" s="340"/>
      <c r="CJ11" s="340"/>
      <c r="CK11" s="340"/>
      <c r="CL11" s="169" t="s">
        <v>358</v>
      </c>
      <c r="CM11" s="170"/>
      <c r="CN11" s="170"/>
      <c r="CO11" s="170"/>
      <c r="CP11" s="170"/>
      <c r="CQ11" s="170"/>
      <c r="CR11" s="171"/>
      <c r="CS11" s="172" t="s">
        <v>147</v>
      </c>
      <c r="CT11" s="170"/>
      <c r="CU11" s="170"/>
      <c r="CV11" s="170"/>
      <c r="CW11" s="170"/>
      <c r="CX11" s="170"/>
      <c r="CY11" s="171"/>
      <c r="CZ11" s="172" t="s">
        <v>147</v>
      </c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1"/>
      <c r="DL11" s="172"/>
      <c r="DM11" s="170"/>
      <c r="DN11" s="170"/>
      <c r="DO11" s="170"/>
      <c r="DP11" s="170"/>
      <c r="DQ11" s="170"/>
      <c r="DR11" s="170"/>
      <c r="DS11" s="170"/>
      <c r="DT11" s="170"/>
      <c r="DU11" s="170"/>
      <c r="DV11" s="171"/>
      <c r="DW11" s="164">
        <f>311940.96+251021.19</f>
        <v>562962.15</v>
      </c>
      <c r="DX11" s="165"/>
      <c r="DY11" s="165"/>
      <c r="DZ11" s="165"/>
      <c r="EA11" s="165"/>
      <c r="EB11" s="165"/>
      <c r="EC11" s="165"/>
      <c r="ED11" s="165"/>
      <c r="EE11" s="165"/>
      <c r="EF11" s="166"/>
      <c r="EG11" s="164"/>
      <c r="EH11" s="165"/>
      <c r="EI11" s="165"/>
      <c r="EJ11" s="165"/>
      <c r="EK11" s="165"/>
      <c r="EL11" s="165"/>
      <c r="EM11" s="165"/>
      <c r="EN11" s="165"/>
      <c r="EO11" s="165"/>
      <c r="EP11" s="166"/>
      <c r="EQ11" s="164"/>
      <c r="ER11" s="165"/>
      <c r="ES11" s="165"/>
      <c r="ET11" s="165"/>
      <c r="EU11" s="165"/>
      <c r="EV11" s="165"/>
      <c r="EW11" s="165"/>
      <c r="EX11" s="165"/>
      <c r="EY11" s="165"/>
      <c r="EZ11" s="166"/>
      <c r="FA11" s="292"/>
      <c r="FB11" s="293"/>
      <c r="FC11" s="293"/>
      <c r="FD11" s="293"/>
      <c r="FE11" s="293"/>
      <c r="FF11" s="293"/>
      <c r="FG11" s="293"/>
      <c r="FH11" s="293"/>
      <c r="FI11" s="293"/>
      <c r="FJ11" s="293"/>
      <c r="FK11" s="294"/>
    </row>
    <row r="12" spans="1:200" s="30" customFormat="1" x14ac:dyDescent="0.2">
      <c r="A12" s="331"/>
      <c r="B12" s="331"/>
      <c r="C12" s="331"/>
      <c r="D12" s="331"/>
      <c r="E12" s="331"/>
      <c r="F12" s="331"/>
      <c r="G12" s="332"/>
      <c r="H12" s="421" t="s">
        <v>359</v>
      </c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2"/>
      <c r="AR12" s="422"/>
      <c r="AS12" s="422"/>
      <c r="AT12" s="422"/>
      <c r="AU12" s="422"/>
      <c r="AV12" s="422"/>
      <c r="AW12" s="422"/>
      <c r="AX12" s="422"/>
      <c r="AY12" s="422"/>
      <c r="AZ12" s="422"/>
      <c r="BA12" s="422"/>
      <c r="BB12" s="422"/>
      <c r="BC12" s="422"/>
      <c r="BD12" s="422"/>
      <c r="BE12" s="422"/>
      <c r="BF12" s="422"/>
      <c r="BG12" s="422"/>
      <c r="BH12" s="422"/>
      <c r="BI12" s="422"/>
      <c r="BJ12" s="422"/>
      <c r="BK12" s="422"/>
      <c r="BL12" s="422"/>
      <c r="BM12" s="422"/>
      <c r="BN12" s="422"/>
      <c r="BO12" s="422"/>
      <c r="BP12" s="422"/>
      <c r="BQ12" s="422"/>
      <c r="BR12" s="422"/>
      <c r="BS12" s="422"/>
      <c r="BT12" s="422"/>
      <c r="BU12" s="422"/>
      <c r="BV12" s="422"/>
      <c r="BW12" s="422"/>
      <c r="BX12" s="422"/>
      <c r="BY12" s="422"/>
      <c r="BZ12" s="422"/>
      <c r="CA12" s="422"/>
      <c r="CB12" s="422"/>
      <c r="CC12" s="422"/>
      <c r="CD12" s="422"/>
      <c r="CE12" s="422"/>
      <c r="CF12" s="422"/>
      <c r="CG12" s="422"/>
      <c r="CH12" s="422"/>
      <c r="CI12" s="422"/>
      <c r="CJ12" s="422"/>
      <c r="CK12" s="423"/>
      <c r="CL12" s="330" t="s">
        <v>360</v>
      </c>
      <c r="CM12" s="331"/>
      <c r="CN12" s="331"/>
      <c r="CO12" s="331"/>
      <c r="CP12" s="331"/>
      <c r="CQ12" s="331"/>
      <c r="CR12" s="332"/>
      <c r="CS12" s="333"/>
      <c r="CT12" s="331"/>
      <c r="CU12" s="331"/>
      <c r="CV12" s="331"/>
      <c r="CW12" s="331"/>
      <c r="CX12" s="331"/>
      <c r="CY12" s="332"/>
      <c r="CZ12" s="333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2"/>
      <c r="DL12" s="333"/>
      <c r="DM12" s="331"/>
      <c r="DN12" s="331"/>
      <c r="DO12" s="331"/>
      <c r="DP12" s="331"/>
      <c r="DQ12" s="331"/>
      <c r="DR12" s="331"/>
      <c r="DS12" s="331"/>
      <c r="DT12" s="331"/>
      <c r="DU12" s="331"/>
      <c r="DV12" s="332"/>
      <c r="DW12" s="324"/>
      <c r="DX12" s="325"/>
      <c r="DY12" s="325"/>
      <c r="DZ12" s="325"/>
      <c r="EA12" s="325"/>
      <c r="EB12" s="325"/>
      <c r="EC12" s="325"/>
      <c r="ED12" s="325"/>
      <c r="EE12" s="325"/>
      <c r="EF12" s="326"/>
      <c r="EG12" s="324"/>
      <c r="EH12" s="325"/>
      <c r="EI12" s="325"/>
      <c r="EJ12" s="325"/>
      <c r="EK12" s="325"/>
      <c r="EL12" s="325"/>
      <c r="EM12" s="325"/>
      <c r="EN12" s="325"/>
      <c r="EO12" s="325"/>
      <c r="EP12" s="326"/>
      <c r="EQ12" s="324"/>
      <c r="ER12" s="325"/>
      <c r="ES12" s="325"/>
      <c r="ET12" s="325"/>
      <c r="EU12" s="325"/>
      <c r="EV12" s="325"/>
      <c r="EW12" s="325"/>
      <c r="EX12" s="325"/>
      <c r="EY12" s="325"/>
      <c r="EZ12" s="326"/>
      <c r="FA12" s="327"/>
      <c r="FB12" s="328"/>
      <c r="FC12" s="328"/>
      <c r="FD12" s="328"/>
      <c r="FE12" s="328"/>
      <c r="FF12" s="328"/>
      <c r="FG12" s="328"/>
      <c r="FH12" s="328"/>
      <c r="FI12" s="328"/>
      <c r="FJ12" s="328"/>
      <c r="FK12" s="329"/>
    </row>
    <row r="13" spans="1:200" s="30" customFormat="1" ht="9.6" customHeight="1" x14ac:dyDescent="0.2">
      <c r="A13" s="314"/>
      <c r="B13" s="314"/>
      <c r="C13" s="314"/>
      <c r="D13" s="314"/>
      <c r="E13" s="314"/>
      <c r="F13" s="314"/>
      <c r="G13" s="315"/>
      <c r="H13" s="424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310"/>
      <c r="AY13" s="310"/>
      <c r="AZ13" s="310"/>
      <c r="BA13" s="310"/>
      <c r="BB13" s="310"/>
      <c r="BC13" s="310"/>
      <c r="BD13" s="310"/>
      <c r="BE13" s="310"/>
      <c r="BF13" s="310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10"/>
      <c r="BS13" s="310"/>
      <c r="BT13" s="310"/>
      <c r="BU13" s="310"/>
      <c r="BV13" s="310"/>
      <c r="BW13" s="310"/>
      <c r="BX13" s="310"/>
      <c r="BY13" s="310"/>
      <c r="BZ13" s="310"/>
      <c r="CA13" s="310"/>
      <c r="CB13" s="310"/>
      <c r="CC13" s="310"/>
      <c r="CD13" s="310"/>
      <c r="CE13" s="310"/>
      <c r="CF13" s="310"/>
      <c r="CG13" s="310"/>
      <c r="CH13" s="310"/>
      <c r="CI13" s="310"/>
      <c r="CJ13" s="310"/>
      <c r="CK13" s="310"/>
      <c r="CL13" s="313"/>
      <c r="CM13" s="314"/>
      <c r="CN13" s="314"/>
      <c r="CO13" s="314"/>
      <c r="CP13" s="314"/>
      <c r="CQ13" s="314"/>
      <c r="CR13" s="315"/>
      <c r="CS13" s="316"/>
      <c r="CT13" s="314"/>
      <c r="CU13" s="314"/>
      <c r="CV13" s="314"/>
      <c r="CW13" s="314"/>
      <c r="CX13" s="314"/>
      <c r="CY13" s="315"/>
      <c r="CZ13" s="316"/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  <c r="DK13" s="315"/>
      <c r="DL13" s="316"/>
      <c r="DM13" s="314"/>
      <c r="DN13" s="314"/>
      <c r="DO13" s="314"/>
      <c r="DP13" s="314"/>
      <c r="DQ13" s="314"/>
      <c r="DR13" s="314"/>
      <c r="DS13" s="314"/>
      <c r="DT13" s="314"/>
      <c r="DU13" s="314"/>
      <c r="DV13" s="315"/>
      <c r="DW13" s="317"/>
      <c r="DX13" s="318"/>
      <c r="DY13" s="318"/>
      <c r="DZ13" s="318"/>
      <c r="EA13" s="318"/>
      <c r="EB13" s="318"/>
      <c r="EC13" s="318"/>
      <c r="ED13" s="318"/>
      <c r="EE13" s="318"/>
      <c r="EF13" s="319"/>
      <c r="EG13" s="317"/>
      <c r="EH13" s="318"/>
      <c r="EI13" s="318"/>
      <c r="EJ13" s="318"/>
      <c r="EK13" s="318"/>
      <c r="EL13" s="318"/>
      <c r="EM13" s="318"/>
      <c r="EN13" s="318"/>
      <c r="EO13" s="318"/>
      <c r="EP13" s="319"/>
      <c r="EQ13" s="317"/>
      <c r="ER13" s="318"/>
      <c r="ES13" s="318"/>
      <c r="ET13" s="318"/>
      <c r="EU13" s="318"/>
      <c r="EV13" s="318"/>
      <c r="EW13" s="318"/>
      <c r="EX13" s="318"/>
      <c r="EY13" s="318"/>
      <c r="EZ13" s="319"/>
      <c r="FA13" s="320"/>
      <c r="FB13" s="321"/>
      <c r="FC13" s="321"/>
      <c r="FD13" s="321"/>
      <c r="FE13" s="321"/>
      <c r="FF13" s="321"/>
      <c r="FG13" s="321"/>
      <c r="FH13" s="321"/>
      <c r="FI13" s="321"/>
      <c r="FJ13" s="321"/>
      <c r="FK13" s="322"/>
    </row>
    <row r="14" spans="1:200" s="30" customFormat="1" x14ac:dyDescent="0.2">
      <c r="A14" s="331"/>
      <c r="B14" s="331"/>
      <c r="C14" s="331"/>
      <c r="D14" s="331"/>
      <c r="E14" s="331"/>
      <c r="F14" s="331"/>
      <c r="G14" s="332"/>
      <c r="H14" s="421" t="s">
        <v>361</v>
      </c>
      <c r="I14" s="422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2"/>
      <c r="AD14" s="422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2"/>
      <c r="BE14" s="422"/>
      <c r="BF14" s="422"/>
      <c r="BG14" s="422"/>
      <c r="BH14" s="422"/>
      <c r="BI14" s="422"/>
      <c r="BJ14" s="422"/>
      <c r="BK14" s="422"/>
      <c r="BL14" s="422"/>
      <c r="BM14" s="422"/>
      <c r="BN14" s="422"/>
      <c r="BO14" s="422"/>
      <c r="BP14" s="422"/>
      <c r="BQ14" s="422"/>
      <c r="BR14" s="422"/>
      <c r="BS14" s="422"/>
      <c r="BT14" s="422"/>
      <c r="BU14" s="422"/>
      <c r="BV14" s="422"/>
      <c r="BW14" s="422"/>
      <c r="BX14" s="422"/>
      <c r="BY14" s="422"/>
      <c r="BZ14" s="422"/>
      <c r="CA14" s="422"/>
      <c r="CB14" s="422"/>
      <c r="CC14" s="422"/>
      <c r="CD14" s="422"/>
      <c r="CE14" s="422"/>
      <c r="CF14" s="422"/>
      <c r="CG14" s="422"/>
      <c r="CH14" s="422"/>
      <c r="CI14" s="422"/>
      <c r="CJ14" s="422"/>
      <c r="CK14" s="423"/>
      <c r="CL14" s="330" t="s">
        <v>362</v>
      </c>
      <c r="CM14" s="331"/>
      <c r="CN14" s="331"/>
      <c r="CO14" s="331"/>
      <c r="CP14" s="331"/>
      <c r="CQ14" s="331"/>
      <c r="CR14" s="332"/>
      <c r="CS14" s="333"/>
      <c r="CT14" s="331"/>
      <c r="CU14" s="331"/>
      <c r="CV14" s="331"/>
      <c r="CW14" s="331"/>
      <c r="CX14" s="331"/>
      <c r="CY14" s="332"/>
      <c r="CZ14" s="333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2"/>
      <c r="DL14" s="333"/>
      <c r="DM14" s="331"/>
      <c r="DN14" s="331"/>
      <c r="DO14" s="331"/>
      <c r="DP14" s="331"/>
      <c r="DQ14" s="331"/>
      <c r="DR14" s="331"/>
      <c r="DS14" s="331"/>
      <c r="DT14" s="331"/>
      <c r="DU14" s="331"/>
      <c r="DV14" s="332"/>
      <c r="DW14" s="324"/>
      <c r="DX14" s="325"/>
      <c r="DY14" s="325"/>
      <c r="DZ14" s="325"/>
      <c r="EA14" s="325"/>
      <c r="EB14" s="325"/>
      <c r="EC14" s="325"/>
      <c r="ED14" s="325"/>
      <c r="EE14" s="325"/>
      <c r="EF14" s="326"/>
      <c r="EG14" s="324"/>
      <c r="EH14" s="325"/>
      <c r="EI14" s="325"/>
      <c r="EJ14" s="325"/>
      <c r="EK14" s="325"/>
      <c r="EL14" s="325"/>
      <c r="EM14" s="325"/>
      <c r="EN14" s="325"/>
      <c r="EO14" s="325"/>
      <c r="EP14" s="326"/>
      <c r="EQ14" s="324"/>
      <c r="ER14" s="325"/>
      <c r="ES14" s="325"/>
      <c r="ET14" s="325"/>
      <c r="EU14" s="325"/>
      <c r="EV14" s="325"/>
      <c r="EW14" s="325"/>
      <c r="EX14" s="325"/>
      <c r="EY14" s="325"/>
      <c r="EZ14" s="326"/>
      <c r="FA14" s="327"/>
      <c r="FB14" s="328"/>
      <c r="FC14" s="328"/>
      <c r="FD14" s="328"/>
      <c r="FE14" s="328"/>
      <c r="FF14" s="328"/>
      <c r="FG14" s="328"/>
      <c r="FH14" s="328"/>
      <c r="FI14" s="328"/>
      <c r="FJ14" s="328"/>
      <c r="FK14" s="329"/>
    </row>
    <row r="15" spans="1:200" s="30" customFormat="1" ht="9" customHeight="1" x14ac:dyDescent="0.2">
      <c r="A15" s="314"/>
      <c r="B15" s="314"/>
      <c r="C15" s="314"/>
      <c r="D15" s="314"/>
      <c r="E15" s="314"/>
      <c r="F15" s="314"/>
      <c r="G15" s="315"/>
      <c r="H15" s="424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10"/>
      <c r="AY15" s="310"/>
      <c r="AZ15" s="310"/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3"/>
      <c r="CM15" s="314"/>
      <c r="CN15" s="314"/>
      <c r="CO15" s="314"/>
      <c r="CP15" s="314"/>
      <c r="CQ15" s="314"/>
      <c r="CR15" s="315"/>
      <c r="CS15" s="316"/>
      <c r="CT15" s="314"/>
      <c r="CU15" s="314"/>
      <c r="CV15" s="314"/>
      <c r="CW15" s="314"/>
      <c r="CX15" s="314"/>
      <c r="CY15" s="315"/>
      <c r="CZ15" s="316"/>
      <c r="DA15" s="314"/>
      <c r="DB15" s="314"/>
      <c r="DC15" s="314"/>
      <c r="DD15" s="314"/>
      <c r="DE15" s="314"/>
      <c r="DF15" s="314"/>
      <c r="DG15" s="314"/>
      <c r="DH15" s="314"/>
      <c r="DI15" s="314"/>
      <c r="DJ15" s="314"/>
      <c r="DK15" s="315"/>
      <c r="DL15" s="316"/>
      <c r="DM15" s="314"/>
      <c r="DN15" s="314"/>
      <c r="DO15" s="314"/>
      <c r="DP15" s="314"/>
      <c r="DQ15" s="314"/>
      <c r="DR15" s="314"/>
      <c r="DS15" s="314"/>
      <c r="DT15" s="314"/>
      <c r="DU15" s="314"/>
      <c r="DV15" s="315"/>
      <c r="DW15" s="317"/>
      <c r="DX15" s="318"/>
      <c r="DY15" s="318"/>
      <c r="DZ15" s="318"/>
      <c r="EA15" s="318"/>
      <c r="EB15" s="318"/>
      <c r="EC15" s="318"/>
      <c r="ED15" s="318"/>
      <c r="EE15" s="318"/>
      <c r="EF15" s="319"/>
      <c r="EG15" s="317"/>
      <c r="EH15" s="318"/>
      <c r="EI15" s="318"/>
      <c r="EJ15" s="318"/>
      <c r="EK15" s="318"/>
      <c r="EL15" s="318"/>
      <c r="EM15" s="318"/>
      <c r="EN15" s="318"/>
      <c r="EO15" s="318"/>
      <c r="EP15" s="319"/>
      <c r="EQ15" s="317"/>
      <c r="ER15" s="318"/>
      <c r="ES15" s="318"/>
      <c r="ET15" s="318"/>
      <c r="EU15" s="318"/>
      <c r="EV15" s="318"/>
      <c r="EW15" s="318"/>
      <c r="EX15" s="318"/>
      <c r="EY15" s="318"/>
      <c r="EZ15" s="319"/>
      <c r="FA15" s="320"/>
      <c r="FB15" s="321"/>
      <c r="FC15" s="321"/>
      <c r="FD15" s="321"/>
      <c r="FE15" s="321"/>
      <c r="FF15" s="321"/>
      <c r="FG15" s="321"/>
      <c r="FH15" s="321"/>
      <c r="FI15" s="321"/>
      <c r="FJ15" s="321"/>
      <c r="FK15" s="322"/>
    </row>
    <row r="16" spans="1:200" s="30" customFormat="1" x14ac:dyDescent="0.2">
      <c r="A16" s="170" t="s">
        <v>363</v>
      </c>
      <c r="B16" s="170"/>
      <c r="C16" s="170"/>
      <c r="D16" s="170"/>
      <c r="E16" s="170"/>
      <c r="F16" s="170"/>
      <c r="G16" s="171"/>
      <c r="H16" s="420" t="s">
        <v>364</v>
      </c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40"/>
      <c r="BG16" s="340"/>
      <c r="BH16" s="340"/>
      <c r="BI16" s="340"/>
      <c r="BJ16" s="340"/>
      <c r="BK16" s="340"/>
      <c r="BL16" s="340"/>
      <c r="BM16" s="340"/>
      <c r="BN16" s="340"/>
      <c r="BO16" s="340"/>
      <c r="BP16" s="340"/>
      <c r="BQ16" s="340"/>
      <c r="BR16" s="340"/>
      <c r="BS16" s="340"/>
      <c r="BT16" s="340"/>
      <c r="BU16" s="340"/>
      <c r="BV16" s="340"/>
      <c r="BW16" s="340"/>
      <c r="BX16" s="340"/>
      <c r="BY16" s="340"/>
      <c r="BZ16" s="340"/>
      <c r="CA16" s="340"/>
      <c r="CB16" s="340"/>
      <c r="CC16" s="340"/>
      <c r="CD16" s="340"/>
      <c r="CE16" s="340"/>
      <c r="CF16" s="340"/>
      <c r="CG16" s="340"/>
      <c r="CH16" s="340"/>
      <c r="CI16" s="340"/>
      <c r="CJ16" s="340"/>
      <c r="CK16" s="340"/>
      <c r="CL16" s="169" t="s">
        <v>365</v>
      </c>
      <c r="CM16" s="170"/>
      <c r="CN16" s="170"/>
      <c r="CO16" s="170"/>
      <c r="CP16" s="170"/>
      <c r="CQ16" s="170"/>
      <c r="CR16" s="171"/>
      <c r="CS16" s="172" t="s">
        <v>147</v>
      </c>
      <c r="CT16" s="170"/>
      <c r="CU16" s="170"/>
      <c r="CV16" s="170"/>
      <c r="CW16" s="170"/>
      <c r="CX16" s="170"/>
      <c r="CY16" s="171"/>
      <c r="CZ16" s="172" t="s">
        <v>147</v>
      </c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1"/>
      <c r="DL16" s="172"/>
      <c r="DM16" s="170"/>
      <c r="DN16" s="170"/>
      <c r="DO16" s="170"/>
      <c r="DP16" s="170"/>
      <c r="DQ16" s="170"/>
      <c r="DR16" s="170"/>
      <c r="DS16" s="170"/>
      <c r="DT16" s="170"/>
      <c r="DU16" s="170"/>
      <c r="DV16" s="171"/>
      <c r="DW16" s="164"/>
      <c r="DX16" s="165"/>
      <c r="DY16" s="165"/>
      <c r="DZ16" s="165"/>
      <c r="EA16" s="165"/>
      <c r="EB16" s="165"/>
      <c r="EC16" s="165"/>
      <c r="ED16" s="165"/>
      <c r="EE16" s="165"/>
      <c r="EF16" s="166"/>
      <c r="EG16" s="164"/>
      <c r="EH16" s="165"/>
      <c r="EI16" s="165"/>
      <c r="EJ16" s="165"/>
      <c r="EK16" s="165"/>
      <c r="EL16" s="165"/>
      <c r="EM16" s="165"/>
      <c r="EN16" s="165"/>
      <c r="EO16" s="165"/>
      <c r="EP16" s="166"/>
      <c r="EQ16" s="164"/>
      <c r="ER16" s="165"/>
      <c r="ES16" s="165"/>
      <c r="ET16" s="165"/>
      <c r="EU16" s="165"/>
      <c r="EV16" s="165"/>
      <c r="EW16" s="165"/>
      <c r="EX16" s="165"/>
      <c r="EY16" s="165"/>
      <c r="EZ16" s="166"/>
      <c r="FA16" s="292"/>
      <c r="FB16" s="293"/>
      <c r="FC16" s="293"/>
      <c r="FD16" s="293"/>
      <c r="FE16" s="293"/>
      <c r="FF16" s="293"/>
      <c r="FG16" s="293"/>
      <c r="FH16" s="293"/>
      <c r="FI16" s="293"/>
      <c r="FJ16" s="293"/>
      <c r="FK16" s="294"/>
    </row>
    <row r="17" spans="1:180" s="30" customFormat="1" ht="24" customHeight="1" x14ac:dyDescent="0.2">
      <c r="A17" s="170" t="s">
        <v>366</v>
      </c>
      <c r="B17" s="170"/>
      <c r="C17" s="170"/>
      <c r="D17" s="170"/>
      <c r="E17" s="170"/>
      <c r="F17" s="170"/>
      <c r="G17" s="171"/>
      <c r="H17" s="419" t="s">
        <v>367</v>
      </c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7"/>
      <c r="AM17" s="297"/>
      <c r="AN17" s="297"/>
      <c r="AO17" s="297"/>
      <c r="AP17" s="297"/>
      <c r="AQ17" s="297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7"/>
      <c r="BT17" s="297"/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169" t="s">
        <v>368</v>
      </c>
      <c r="CM17" s="170"/>
      <c r="CN17" s="170"/>
      <c r="CO17" s="170"/>
      <c r="CP17" s="170"/>
      <c r="CQ17" s="170"/>
      <c r="CR17" s="171"/>
      <c r="CS17" s="172" t="s">
        <v>147</v>
      </c>
      <c r="CT17" s="170"/>
      <c r="CU17" s="170"/>
      <c r="CV17" s="170"/>
      <c r="CW17" s="170"/>
      <c r="CX17" s="170"/>
      <c r="CY17" s="171"/>
      <c r="CZ17" s="172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1"/>
      <c r="DL17" s="172"/>
      <c r="DM17" s="170"/>
      <c r="DN17" s="170"/>
      <c r="DO17" s="170"/>
      <c r="DP17" s="170"/>
      <c r="DQ17" s="170"/>
      <c r="DR17" s="170"/>
      <c r="DS17" s="170"/>
      <c r="DT17" s="170"/>
      <c r="DU17" s="170"/>
      <c r="DV17" s="171"/>
      <c r="DW17" s="164">
        <f>DW18+DW21+DW26+DW39</f>
        <v>13710736.75</v>
      </c>
      <c r="DX17" s="165"/>
      <c r="DY17" s="165"/>
      <c r="DZ17" s="165"/>
      <c r="EA17" s="165"/>
      <c r="EB17" s="165"/>
      <c r="EC17" s="165"/>
      <c r="ED17" s="165"/>
      <c r="EE17" s="165"/>
      <c r="EF17" s="166"/>
      <c r="EG17" s="164">
        <f t="shared" ref="EG17" si="0">EG18+EG21+EG26+EG39</f>
        <v>9683417.7600000016</v>
      </c>
      <c r="EH17" s="165"/>
      <c r="EI17" s="165"/>
      <c r="EJ17" s="165"/>
      <c r="EK17" s="165"/>
      <c r="EL17" s="165"/>
      <c r="EM17" s="165"/>
      <c r="EN17" s="165"/>
      <c r="EO17" s="165"/>
      <c r="EP17" s="166"/>
      <c r="EQ17" s="164">
        <f t="shared" ref="EQ17" si="1">EQ18+EQ21+EQ26+EQ39</f>
        <v>9917379.9199999999</v>
      </c>
      <c r="ER17" s="165"/>
      <c r="ES17" s="165"/>
      <c r="ET17" s="165"/>
      <c r="EU17" s="165"/>
      <c r="EV17" s="165"/>
      <c r="EW17" s="165"/>
      <c r="EX17" s="165"/>
      <c r="EY17" s="165"/>
      <c r="EZ17" s="166"/>
      <c r="FA17" s="292"/>
      <c r="FB17" s="293"/>
      <c r="FC17" s="293"/>
      <c r="FD17" s="293"/>
      <c r="FE17" s="293"/>
      <c r="FF17" s="293"/>
      <c r="FG17" s="293"/>
      <c r="FH17" s="293"/>
      <c r="FI17" s="293"/>
      <c r="FJ17" s="293"/>
      <c r="FK17" s="294"/>
      <c r="FO17" s="461" t="s">
        <v>422</v>
      </c>
      <c r="FP17" s="461"/>
      <c r="FQ17" s="461"/>
      <c r="FR17" s="461"/>
      <c r="FS17" s="461"/>
      <c r="FT17" s="461"/>
      <c r="FU17" s="461"/>
    </row>
    <row r="18" spans="1:180" s="30" customFormat="1" ht="34.5" customHeight="1" x14ac:dyDescent="0.2">
      <c r="A18" s="170" t="s">
        <v>369</v>
      </c>
      <c r="B18" s="170"/>
      <c r="C18" s="170"/>
      <c r="D18" s="170"/>
      <c r="E18" s="170"/>
      <c r="F18" s="170"/>
      <c r="G18" s="171"/>
      <c r="H18" s="420" t="s">
        <v>370</v>
      </c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0"/>
      <c r="AM18" s="340"/>
      <c r="AN18" s="340"/>
      <c r="AO18" s="340"/>
      <c r="AP18" s="340"/>
      <c r="AQ18" s="340"/>
      <c r="AR18" s="340"/>
      <c r="AS18" s="340"/>
      <c r="AT18" s="340"/>
      <c r="AU18" s="340"/>
      <c r="AV18" s="340"/>
      <c r="AW18" s="340"/>
      <c r="AX18" s="340"/>
      <c r="AY18" s="340"/>
      <c r="AZ18" s="340"/>
      <c r="BA18" s="340"/>
      <c r="BB18" s="340"/>
      <c r="BC18" s="340"/>
      <c r="BD18" s="340"/>
      <c r="BE18" s="340"/>
      <c r="BF18" s="340"/>
      <c r="BG18" s="340"/>
      <c r="BH18" s="340"/>
      <c r="BI18" s="340"/>
      <c r="BJ18" s="340"/>
      <c r="BK18" s="340"/>
      <c r="BL18" s="340"/>
      <c r="BM18" s="340"/>
      <c r="BN18" s="340"/>
      <c r="BO18" s="340"/>
      <c r="BP18" s="340"/>
      <c r="BQ18" s="340"/>
      <c r="BR18" s="340"/>
      <c r="BS18" s="340"/>
      <c r="BT18" s="340"/>
      <c r="BU18" s="340"/>
      <c r="BV18" s="340"/>
      <c r="BW18" s="340"/>
      <c r="BX18" s="340"/>
      <c r="BY18" s="340"/>
      <c r="BZ18" s="340"/>
      <c r="CA18" s="340"/>
      <c r="CB18" s="340"/>
      <c r="CC18" s="340"/>
      <c r="CD18" s="340"/>
      <c r="CE18" s="340"/>
      <c r="CF18" s="340"/>
      <c r="CG18" s="340"/>
      <c r="CH18" s="340"/>
      <c r="CI18" s="340"/>
      <c r="CJ18" s="340"/>
      <c r="CK18" s="340"/>
      <c r="CL18" s="169" t="s">
        <v>371</v>
      </c>
      <c r="CM18" s="170"/>
      <c r="CN18" s="170"/>
      <c r="CO18" s="170"/>
      <c r="CP18" s="170"/>
      <c r="CQ18" s="170"/>
      <c r="CR18" s="171"/>
      <c r="CS18" s="172" t="s">
        <v>147</v>
      </c>
      <c r="CT18" s="170"/>
      <c r="CU18" s="170"/>
      <c r="CV18" s="170"/>
      <c r="CW18" s="170"/>
      <c r="CX18" s="170"/>
      <c r="CY18" s="171"/>
      <c r="CZ18" s="172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1"/>
      <c r="DL18" s="172"/>
      <c r="DM18" s="170"/>
      <c r="DN18" s="170"/>
      <c r="DO18" s="170"/>
      <c r="DP18" s="170"/>
      <c r="DQ18" s="170"/>
      <c r="DR18" s="170"/>
      <c r="DS18" s="170"/>
      <c r="DT18" s="170"/>
      <c r="DU18" s="170"/>
      <c r="DV18" s="171"/>
      <c r="DW18" s="164">
        <f>DW19</f>
        <v>4323634.0699999994</v>
      </c>
      <c r="DX18" s="165"/>
      <c r="DY18" s="165"/>
      <c r="DZ18" s="165"/>
      <c r="EA18" s="165"/>
      <c r="EB18" s="165"/>
      <c r="EC18" s="165"/>
      <c r="ED18" s="165"/>
      <c r="EE18" s="165"/>
      <c r="EF18" s="166"/>
      <c r="EG18" s="164">
        <f t="shared" ref="EG18" si="2">EG19</f>
        <v>4662172.8100000005</v>
      </c>
      <c r="EH18" s="165"/>
      <c r="EI18" s="165"/>
      <c r="EJ18" s="165"/>
      <c r="EK18" s="165"/>
      <c r="EL18" s="165"/>
      <c r="EM18" s="165"/>
      <c r="EN18" s="165"/>
      <c r="EO18" s="165"/>
      <c r="EP18" s="166"/>
      <c r="EQ18" s="164">
        <f t="shared" ref="EQ18" si="3">EQ19</f>
        <v>4896134.97</v>
      </c>
      <c r="ER18" s="165"/>
      <c r="ES18" s="165"/>
      <c r="ET18" s="165"/>
      <c r="EU18" s="165"/>
      <c r="EV18" s="165"/>
      <c r="EW18" s="165"/>
      <c r="EX18" s="165"/>
      <c r="EY18" s="165"/>
      <c r="EZ18" s="166"/>
      <c r="FA18" s="292"/>
      <c r="FB18" s="293"/>
      <c r="FC18" s="293"/>
      <c r="FD18" s="293"/>
      <c r="FE18" s="293"/>
      <c r="FF18" s="293"/>
      <c r="FG18" s="293"/>
      <c r="FH18" s="293"/>
      <c r="FI18" s="293"/>
      <c r="FJ18" s="293"/>
      <c r="FK18" s="294"/>
      <c r="FR18" s="30">
        <v>4</v>
      </c>
    </row>
    <row r="19" spans="1:180" s="30" customFormat="1" ht="21.95" customHeight="1" x14ac:dyDescent="0.2">
      <c r="A19" s="170" t="s">
        <v>372</v>
      </c>
      <c r="B19" s="170"/>
      <c r="C19" s="170"/>
      <c r="D19" s="170"/>
      <c r="E19" s="170"/>
      <c r="F19" s="170"/>
      <c r="G19" s="171"/>
      <c r="H19" s="425" t="s">
        <v>357</v>
      </c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  <c r="CF19" s="338"/>
      <c r="CG19" s="338"/>
      <c r="CH19" s="338"/>
      <c r="CI19" s="338"/>
      <c r="CJ19" s="338"/>
      <c r="CK19" s="338"/>
      <c r="CL19" s="169" t="s">
        <v>373</v>
      </c>
      <c r="CM19" s="170"/>
      <c r="CN19" s="170"/>
      <c r="CO19" s="170"/>
      <c r="CP19" s="170"/>
      <c r="CQ19" s="170"/>
      <c r="CR19" s="171"/>
      <c r="CS19" s="172" t="s">
        <v>147</v>
      </c>
      <c r="CT19" s="170"/>
      <c r="CU19" s="170"/>
      <c r="CV19" s="170"/>
      <c r="CW19" s="170"/>
      <c r="CX19" s="170"/>
      <c r="CY19" s="171"/>
      <c r="CZ19" s="172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1"/>
      <c r="DL19" s="172"/>
      <c r="DM19" s="170"/>
      <c r="DN19" s="170"/>
      <c r="DO19" s="170"/>
      <c r="DP19" s="170"/>
      <c r="DQ19" s="170"/>
      <c r="DR19" s="170"/>
      <c r="DS19" s="170"/>
      <c r="DT19" s="170"/>
      <c r="DU19" s="170"/>
      <c r="DV19" s="171"/>
      <c r="DW19" s="164">
        <f>РАСШИФРОВКА!I101+РАСШИФРОВКА!I102+РАСШИФРОВКА!I103+РАСШИФРОВКА!I104+РАСШИФРОВКА!I105+РАСШИФРОВКА!I106+РАСШИФРОВКА!I107+РАСШИФРОВКА!I108+РАСШИФРОВКА!I109+РАСШИФРОВКА!I110+РАСШИФРОВКА!I111+РАСШИФРОВКА!I112+РАСШИФРОВКА!I114+РАСШИФРОВКА!I120+РАСШИФРОВКА!I142+РАСШИФРОВКА!I143+РАСШИФРОВКА!I113-251021.19</f>
        <v>4323634.0699999994</v>
      </c>
      <c r="DX19" s="165"/>
      <c r="DY19" s="165"/>
      <c r="DZ19" s="165"/>
      <c r="EA19" s="165"/>
      <c r="EB19" s="165"/>
      <c r="EC19" s="165"/>
      <c r="ED19" s="165"/>
      <c r="EE19" s="165"/>
      <c r="EF19" s="166"/>
      <c r="EG19" s="164">
        <f>РАСШИФРОВКА!J101+РАСШИФРОВКА!J102+РАСШИФРОВКА!J103+РАСШИФРОВКА!J104+РАСШИФРОВКА!J105+РАСШИФРОВКА!J106+РАСШИФРОВКА!J107+РАСШИФРОВКА!J108+РАСШИФРОВКА!J109+РАСШИФРОВКА!J110+РАСШИФРОВКА!J111+РАСШИФРОВКА!J112+РАСШИФРОВКА!J114+РАСШИФРОВКА!J120+РАСШИФРОВКА!J142+РАСШИФРОВКА!J143</f>
        <v>4662172.8100000005</v>
      </c>
      <c r="EH19" s="165"/>
      <c r="EI19" s="165"/>
      <c r="EJ19" s="165"/>
      <c r="EK19" s="165"/>
      <c r="EL19" s="165"/>
      <c r="EM19" s="165"/>
      <c r="EN19" s="165"/>
      <c r="EO19" s="165"/>
      <c r="EP19" s="166"/>
      <c r="EQ19" s="164">
        <f>РАСШИФРОВКА!K101+РАСШИФРОВКА!K102+РАСШИФРОВКА!K103+РАСШИФРОВКА!K104+РАСШИФРОВКА!K105+РАСШИФРОВКА!K106+РАСШИФРОВКА!K107+РАСШИФРОВКА!K108+РАСШИФРОВКА!K109+РАСШИФРОВКА!K110+РАСШИФРОВКА!K111+РАСШИФРОВКА!K112+РАСШИФРОВКА!K114+РАСШИФРОВКА!K120+РАСШИФРОВКА!K142+РАСШИФРОВКА!K143</f>
        <v>4896134.97</v>
      </c>
      <c r="ER19" s="165"/>
      <c r="ES19" s="165"/>
      <c r="ET19" s="165"/>
      <c r="EU19" s="165"/>
      <c r="EV19" s="165"/>
      <c r="EW19" s="165"/>
      <c r="EX19" s="165"/>
      <c r="EY19" s="165"/>
      <c r="EZ19" s="166"/>
      <c r="FA19" s="292"/>
      <c r="FB19" s="293"/>
      <c r="FC19" s="293"/>
      <c r="FD19" s="293"/>
      <c r="FE19" s="293"/>
      <c r="FF19" s="293"/>
      <c r="FG19" s="293"/>
      <c r="FH19" s="293"/>
      <c r="FI19" s="293"/>
      <c r="FJ19" s="293"/>
      <c r="FK19" s="294"/>
      <c r="FR19" s="30">
        <v>4</v>
      </c>
      <c r="FX19" s="30" t="s">
        <v>454</v>
      </c>
    </row>
    <row r="20" spans="1:180" ht="12.75" customHeight="1" x14ac:dyDescent="0.2">
      <c r="A20" s="284" t="s">
        <v>374</v>
      </c>
      <c r="B20" s="284"/>
      <c r="C20" s="284"/>
      <c r="D20" s="284"/>
      <c r="E20" s="284"/>
      <c r="F20" s="284"/>
      <c r="G20" s="285"/>
      <c r="H20" s="426" t="s">
        <v>375</v>
      </c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427"/>
      <c r="AY20" s="427"/>
      <c r="AZ20" s="427"/>
      <c r="BA20" s="427"/>
      <c r="BB20" s="427"/>
      <c r="BC20" s="427"/>
      <c r="BD20" s="427"/>
      <c r="BE20" s="427"/>
      <c r="BF20" s="427"/>
      <c r="BG20" s="427"/>
      <c r="BH20" s="427"/>
      <c r="BI20" s="427"/>
      <c r="BJ20" s="427"/>
      <c r="BK20" s="427"/>
      <c r="BL20" s="427"/>
      <c r="BM20" s="427"/>
      <c r="BN20" s="427"/>
      <c r="BO20" s="427"/>
      <c r="BP20" s="427"/>
      <c r="BQ20" s="427"/>
      <c r="BR20" s="427"/>
      <c r="BS20" s="427"/>
      <c r="BT20" s="427"/>
      <c r="BU20" s="427"/>
      <c r="BV20" s="427"/>
      <c r="BW20" s="427"/>
      <c r="BX20" s="427"/>
      <c r="BY20" s="427"/>
      <c r="BZ20" s="427"/>
      <c r="CA20" s="427"/>
      <c r="CB20" s="427"/>
      <c r="CC20" s="427"/>
      <c r="CD20" s="427"/>
      <c r="CE20" s="427"/>
      <c r="CF20" s="427"/>
      <c r="CG20" s="427"/>
      <c r="CH20" s="427"/>
      <c r="CI20" s="427"/>
      <c r="CJ20" s="427"/>
      <c r="CK20" s="427"/>
      <c r="CL20" s="283" t="s">
        <v>376</v>
      </c>
      <c r="CM20" s="284"/>
      <c r="CN20" s="284"/>
      <c r="CO20" s="284"/>
      <c r="CP20" s="284"/>
      <c r="CQ20" s="284"/>
      <c r="CR20" s="285"/>
      <c r="CS20" s="286" t="s">
        <v>147</v>
      </c>
      <c r="CT20" s="284"/>
      <c r="CU20" s="284"/>
      <c r="CV20" s="284"/>
      <c r="CW20" s="284"/>
      <c r="CX20" s="284"/>
      <c r="CY20" s="285"/>
      <c r="CZ20" s="286"/>
      <c r="DA20" s="284"/>
      <c r="DB20" s="284"/>
      <c r="DC20" s="284"/>
      <c r="DD20" s="284"/>
      <c r="DE20" s="284"/>
      <c r="DF20" s="284"/>
      <c r="DG20" s="284"/>
      <c r="DH20" s="284"/>
      <c r="DI20" s="284"/>
      <c r="DJ20" s="284"/>
      <c r="DK20" s="285"/>
      <c r="DL20" s="286"/>
      <c r="DM20" s="284"/>
      <c r="DN20" s="284"/>
      <c r="DO20" s="284"/>
      <c r="DP20" s="284"/>
      <c r="DQ20" s="284"/>
      <c r="DR20" s="284"/>
      <c r="DS20" s="284"/>
      <c r="DT20" s="284"/>
      <c r="DU20" s="284"/>
      <c r="DV20" s="285"/>
      <c r="DW20" s="263"/>
      <c r="DX20" s="264"/>
      <c r="DY20" s="264"/>
      <c r="DZ20" s="264"/>
      <c r="EA20" s="264"/>
      <c r="EB20" s="264"/>
      <c r="EC20" s="264"/>
      <c r="ED20" s="264"/>
      <c r="EE20" s="264"/>
      <c r="EF20" s="265"/>
      <c r="EG20" s="263"/>
      <c r="EH20" s="264"/>
      <c r="EI20" s="264"/>
      <c r="EJ20" s="264"/>
      <c r="EK20" s="264"/>
      <c r="EL20" s="264"/>
      <c r="EM20" s="264"/>
      <c r="EN20" s="264"/>
      <c r="EO20" s="264"/>
      <c r="EP20" s="265"/>
      <c r="EQ20" s="263"/>
      <c r="ER20" s="264"/>
      <c r="ES20" s="264"/>
      <c r="ET20" s="264"/>
      <c r="EU20" s="264"/>
      <c r="EV20" s="264"/>
      <c r="EW20" s="264"/>
      <c r="EX20" s="264"/>
      <c r="EY20" s="264"/>
      <c r="EZ20" s="265"/>
      <c r="FA20" s="266"/>
      <c r="FB20" s="267"/>
      <c r="FC20" s="267"/>
      <c r="FD20" s="267"/>
      <c r="FE20" s="267"/>
      <c r="FF20" s="267"/>
      <c r="FG20" s="267"/>
      <c r="FH20" s="267"/>
      <c r="FI20" s="267"/>
      <c r="FJ20" s="267"/>
      <c r="FK20" s="268"/>
    </row>
    <row r="21" spans="1:180" ht="21.95" customHeight="1" x14ac:dyDescent="0.2">
      <c r="A21" s="284" t="s">
        <v>377</v>
      </c>
      <c r="B21" s="284"/>
      <c r="C21" s="284"/>
      <c r="D21" s="284"/>
      <c r="E21" s="284"/>
      <c r="F21" s="284"/>
      <c r="G21" s="285"/>
      <c r="H21" s="428" t="s">
        <v>378</v>
      </c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9"/>
      <c r="AB21" s="429"/>
      <c r="AC21" s="429"/>
      <c r="AD21" s="429"/>
      <c r="AE21" s="429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29"/>
      <c r="AW21" s="429"/>
      <c r="AX21" s="429"/>
      <c r="AY21" s="429"/>
      <c r="AZ21" s="429"/>
      <c r="BA21" s="429"/>
      <c r="BB21" s="429"/>
      <c r="BC21" s="429"/>
      <c r="BD21" s="429"/>
      <c r="BE21" s="429"/>
      <c r="BF21" s="429"/>
      <c r="BG21" s="429"/>
      <c r="BH21" s="429"/>
      <c r="BI21" s="429"/>
      <c r="BJ21" s="429"/>
      <c r="BK21" s="429"/>
      <c r="BL21" s="429"/>
      <c r="BM21" s="429"/>
      <c r="BN21" s="429"/>
      <c r="BO21" s="429"/>
      <c r="BP21" s="429"/>
      <c r="BQ21" s="429"/>
      <c r="BR21" s="429"/>
      <c r="BS21" s="429"/>
      <c r="BT21" s="429"/>
      <c r="BU21" s="429"/>
      <c r="BV21" s="429"/>
      <c r="BW21" s="429"/>
      <c r="BX21" s="429"/>
      <c r="BY21" s="429"/>
      <c r="BZ21" s="429"/>
      <c r="CA21" s="429"/>
      <c r="CB21" s="429"/>
      <c r="CC21" s="429"/>
      <c r="CD21" s="429"/>
      <c r="CE21" s="429"/>
      <c r="CF21" s="429"/>
      <c r="CG21" s="429"/>
      <c r="CH21" s="429"/>
      <c r="CI21" s="429"/>
      <c r="CJ21" s="429"/>
      <c r="CK21" s="429"/>
      <c r="CL21" s="283" t="s">
        <v>379</v>
      </c>
      <c r="CM21" s="284"/>
      <c r="CN21" s="284"/>
      <c r="CO21" s="284"/>
      <c r="CP21" s="284"/>
      <c r="CQ21" s="284"/>
      <c r="CR21" s="285"/>
      <c r="CS21" s="286" t="s">
        <v>147</v>
      </c>
      <c r="CT21" s="284"/>
      <c r="CU21" s="284"/>
      <c r="CV21" s="284"/>
      <c r="CW21" s="284"/>
      <c r="CX21" s="284"/>
      <c r="CY21" s="285"/>
      <c r="CZ21" s="286"/>
      <c r="DA21" s="284"/>
      <c r="DB21" s="284"/>
      <c r="DC21" s="284"/>
      <c r="DD21" s="284"/>
      <c r="DE21" s="284"/>
      <c r="DF21" s="284"/>
      <c r="DG21" s="284"/>
      <c r="DH21" s="284"/>
      <c r="DI21" s="284"/>
      <c r="DJ21" s="284"/>
      <c r="DK21" s="285"/>
      <c r="DL21" s="286"/>
      <c r="DM21" s="284"/>
      <c r="DN21" s="284"/>
      <c r="DO21" s="284"/>
      <c r="DP21" s="284"/>
      <c r="DQ21" s="284"/>
      <c r="DR21" s="284"/>
      <c r="DS21" s="284"/>
      <c r="DT21" s="284"/>
      <c r="DU21" s="284"/>
      <c r="DV21" s="285"/>
      <c r="DW21" s="263">
        <f>DW22</f>
        <v>3909426.94</v>
      </c>
      <c r="DX21" s="264"/>
      <c r="DY21" s="264"/>
      <c r="DZ21" s="264"/>
      <c r="EA21" s="264"/>
      <c r="EB21" s="264"/>
      <c r="EC21" s="264"/>
      <c r="ED21" s="264"/>
      <c r="EE21" s="264"/>
      <c r="EF21" s="265"/>
      <c r="EG21" s="263">
        <f>EG22</f>
        <v>8820</v>
      </c>
      <c r="EH21" s="264"/>
      <c r="EI21" s="264"/>
      <c r="EJ21" s="264"/>
      <c r="EK21" s="264"/>
      <c r="EL21" s="264"/>
      <c r="EM21" s="264"/>
      <c r="EN21" s="264"/>
      <c r="EO21" s="264"/>
      <c r="EP21" s="265"/>
      <c r="EQ21" s="263">
        <f>EQ22</f>
        <v>8820</v>
      </c>
      <c r="ER21" s="264"/>
      <c r="ES21" s="264"/>
      <c r="ET21" s="264"/>
      <c r="EU21" s="264"/>
      <c r="EV21" s="264"/>
      <c r="EW21" s="264"/>
      <c r="EX21" s="264"/>
      <c r="EY21" s="264"/>
      <c r="EZ21" s="265"/>
      <c r="FA21" s="266"/>
      <c r="FB21" s="267"/>
      <c r="FC21" s="267"/>
      <c r="FD21" s="267"/>
      <c r="FE21" s="267"/>
      <c r="FF21" s="267"/>
      <c r="FG21" s="267"/>
      <c r="FH21" s="267"/>
      <c r="FI21" s="267"/>
      <c r="FJ21" s="267"/>
      <c r="FK21" s="268"/>
      <c r="FR21">
        <v>5</v>
      </c>
    </row>
    <row r="22" spans="1:180" ht="21.95" customHeight="1" x14ac:dyDescent="0.2">
      <c r="A22" s="284" t="s">
        <v>380</v>
      </c>
      <c r="B22" s="284"/>
      <c r="C22" s="284"/>
      <c r="D22" s="284"/>
      <c r="E22" s="284"/>
      <c r="F22" s="284"/>
      <c r="G22" s="285"/>
      <c r="H22" s="426" t="s">
        <v>357</v>
      </c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  <c r="AS22" s="427"/>
      <c r="AT22" s="427"/>
      <c r="AU22" s="427"/>
      <c r="AV22" s="427"/>
      <c r="AW22" s="427"/>
      <c r="AX22" s="427"/>
      <c r="AY22" s="427"/>
      <c r="AZ22" s="427"/>
      <c r="BA22" s="427"/>
      <c r="BB22" s="427"/>
      <c r="BC22" s="427"/>
      <c r="BD22" s="427"/>
      <c r="BE22" s="427"/>
      <c r="BF22" s="427"/>
      <c r="BG22" s="427"/>
      <c r="BH22" s="427"/>
      <c r="BI22" s="427"/>
      <c r="BJ22" s="427"/>
      <c r="BK22" s="427"/>
      <c r="BL22" s="427"/>
      <c r="BM22" s="427"/>
      <c r="BN22" s="427"/>
      <c r="BO22" s="427"/>
      <c r="BP22" s="427"/>
      <c r="BQ22" s="427"/>
      <c r="BR22" s="427"/>
      <c r="BS22" s="427"/>
      <c r="BT22" s="427"/>
      <c r="BU22" s="427"/>
      <c r="BV22" s="427"/>
      <c r="BW22" s="427"/>
      <c r="BX22" s="427"/>
      <c r="BY22" s="427"/>
      <c r="BZ22" s="427"/>
      <c r="CA22" s="427"/>
      <c r="CB22" s="427"/>
      <c r="CC22" s="427"/>
      <c r="CD22" s="427"/>
      <c r="CE22" s="427"/>
      <c r="CF22" s="427"/>
      <c r="CG22" s="427"/>
      <c r="CH22" s="427"/>
      <c r="CI22" s="427"/>
      <c r="CJ22" s="427"/>
      <c r="CK22" s="427"/>
      <c r="CL22" s="283" t="s">
        <v>381</v>
      </c>
      <c r="CM22" s="284"/>
      <c r="CN22" s="284"/>
      <c r="CO22" s="284"/>
      <c r="CP22" s="284"/>
      <c r="CQ22" s="284"/>
      <c r="CR22" s="285"/>
      <c r="CS22" s="286" t="s">
        <v>147</v>
      </c>
      <c r="CT22" s="284"/>
      <c r="CU22" s="284"/>
      <c r="CV22" s="284"/>
      <c r="CW22" s="284"/>
      <c r="CX22" s="284"/>
      <c r="CY22" s="285"/>
      <c r="CZ22" s="286"/>
      <c r="DA22" s="284"/>
      <c r="DB22" s="284"/>
      <c r="DC22" s="284"/>
      <c r="DD22" s="284"/>
      <c r="DE22" s="284"/>
      <c r="DF22" s="284"/>
      <c r="DG22" s="284"/>
      <c r="DH22" s="284"/>
      <c r="DI22" s="284"/>
      <c r="DJ22" s="284"/>
      <c r="DK22" s="285"/>
      <c r="DL22" s="286"/>
      <c r="DM22" s="284"/>
      <c r="DN22" s="284"/>
      <c r="DO22" s="284"/>
      <c r="DP22" s="284"/>
      <c r="DQ22" s="284"/>
      <c r="DR22" s="284"/>
      <c r="DS22" s="284"/>
      <c r="DT22" s="284"/>
      <c r="DU22" s="284"/>
      <c r="DV22" s="285"/>
      <c r="DW22" s="263">
        <f>РАСШИФРОВКА!I95+РАСШИФРОВКА!I115+РАСШИФРОВКА!I118+РАСШИФРОВКА!I116</f>
        <v>3909426.94</v>
      </c>
      <c r="DX22" s="264"/>
      <c r="DY22" s="264"/>
      <c r="DZ22" s="264"/>
      <c r="EA22" s="264"/>
      <c r="EB22" s="264"/>
      <c r="EC22" s="264"/>
      <c r="ED22" s="264"/>
      <c r="EE22" s="264"/>
      <c r="EF22" s="265"/>
      <c r="EG22" s="263">
        <f>РАСШИФРОВКА!J115+РАСШИФРОВКА!J118</f>
        <v>8820</v>
      </c>
      <c r="EH22" s="264"/>
      <c r="EI22" s="264"/>
      <c r="EJ22" s="264"/>
      <c r="EK22" s="264"/>
      <c r="EL22" s="264"/>
      <c r="EM22" s="264"/>
      <c r="EN22" s="264"/>
      <c r="EO22" s="264"/>
      <c r="EP22" s="265"/>
      <c r="EQ22" s="263">
        <f>РАСШИФРОВКА!K115+РАСШИФРОВКА!K118</f>
        <v>8820</v>
      </c>
      <c r="ER22" s="264"/>
      <c r="ES22" s="264"/>
      <c r="ET22" s="264"/>
      <c r="EU22" s="264"/>
      <c r="EV22" s="264"/>
      <c r="EW22" s="264"/>
      <c r="EX22" s="264"/>
      <c r="EY22" s="264"/>
      <c r="EZ22" s="265"/>
      <c r="FA22" s="266"/>
      <c r="FB22" s="267"/>
      <c r="FC22" s="267"/>
      <c r="FD22" s="267"/>
      <c r="FE22" s="267"/>
      <c r="FF22" s="267"/>
      <c r="FG22" s="267"/>
      <c r="FH22" s="267"/>
      <c r="FI22" s="267"/>
      <c r="FJ22" s="267"/>
      <c r="FK22" s="268"/>
      <c r="FR22">
        <v>5</v>
      </c>
    </row>
    <row r="23" spans="1:180" x14ac:dyDescent="0.2">
      <c r="A23" s="430"/>
      <c r="B23" s="430"/>
      <c r="C23" s="430"/>
      <c r="D23" s="430"/>
      <c r="E23" s="430"/>
      <c r="F23" s="430"/>
      <c r="G23" s="431"/>
      <c r="H23" s="434" t="s">
        <v>359</v>
      </c>
      <c r="I23" s="435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435"/>
      <c r="AU23" s="435"/>
      <c r="AV23" s="435"/>
      <c r="AW23" s="435"/>
      <c r="AX23" s="435"/>
      <c r="AY23" s="435"/>
      <c r="AZ23" s="435"/>
      <c r="BA23" s="435"/>
      <c r="BB23" s="435"/>
      <c r="BC23" s="435"/>
      <c r="BD23" s="435"/>
      <c r="BE23" s="435"/>
      <c r="BF23" s="435"/>
      <c r="BG23" s="435"/>
      <c r="BH23" s="435"/>
      <c r="BI23" s="435"/>
      <c r="BJ23" s="435"/>
      <c r="BK23" s="435"/>
      <c r="BL23" s="435"/>
      <c r="BM23" s="435"/>
      <c r="BN23" s="435"/>
      <c r="BO23" s="435"/>
      <c r="BP23" s="435"/>
      <c r="BQ23" s="435"/>
      <c r="BR23" s="435"/>
      <c r="BS23" s="435"/>
      <c r="BT23" s="435"/>
      <c r="BU23" s="435"/>
      <c r="BV23" s="435"/>
      <c r="BW23" s="435"/>
      <c r="BX23" s="435"/>
      <c r="BY23" s="435"/>
      <c r="BZ23" s="435"/>
      <c r="CA23" s="435"/>
      <c r="CB23" s="435"/>
      <c r="CC23" s="435"/>
      <c r="CD23" s="435"/>
      <c r="CE23" s="435"/>
      <c r="CF23" s="435"/>
      <c r="CG23" s="435"/>
      <c r="CH23" s="435"/>
      <c r="CI23" s="435"/>
      <c r="CJ23" s="435"/>
      <c r="CK23" s="436"/>
      <c r="CL23" s="437" t="s">
        <v>382</v>
      </c>
      <c r="CM23" s="430"/>
      <c r="CN23" s="430"/>
      <c r="CO23" s="430"/>
      <c r="CP23" s="430"/>
      <c r="CQ23" s="430"/>
      <c r="CR23" s="431"/>
      <c r="CS23" s="439"/>
      <c r="CT23" s="430"/>
      <c r="CU23" s="430"/>
      <c r="CV23" s="430"/>
      <c r="CW23" s="430"/>
      <c r="CX23" s="430"/>
      <c r="CY23" s="431"/>
      <c r="CZ23" s="439"/>
      <c r="DA23" s="430"/>
      <c r="DB23" s="430"/>
      <c r="DC23" s="430"/>
      <c r="DD23" s="430"/>
      <c r="DE23" s="430"/>
      <c r="DF23" s="430"/>
      <c r="DG23" s="430"/>
      <c r="DH23" s="430"/>
      <c r="DI23" s="430"/>
      <c r="DJ23" s="430"/>
      <c r="DK23" s="431"/>
      <c r="DL23" s="439"/>
      <c r="DM23" s="430"/>
      <c r="DN23" s="430"/>
      <c r="DO23" s="430"/>
      <c r="DP23" s="430"/>
      <c r="DQ23" s="430"/>
      <c r="DR23" s="430"/>
      <c r="DS23" s="430"/>
      <c r="DT23" s="430"/>
      <c r="DU23" s="430"/>
      <c r="DV23" s="431"/>
      <c r="DW23" s="441"/>
      <c r="DX23" s="442"/>
      <c r="DY23" s="442"/>
      <c r="DZ23" s="442"/>
      <c r="EA23" s="442"/>
      <c r="EB23" s="442"/>
      <c r="EC23" s="442"/>
      <c r="ED23" s="442"/>
      <c r="EE23" s="442"/>
      <c r="EF23" s="443"/>
      <c r="EG23" s="441"/>
      <c r="EH23" s="442"/>
      <c r="EI23" s="442"/>
      <c r="EJ23" s="442"/>
      <c r="EK23" s="442"/>
      <c r="EL23" s="442"/>
      <c r="EM23" s="442"/>
      <c r="EN23" s="442"/>
      <c r="EO23" s="442"/>
      <c r="EP23" s="443"/>
      <c r="EQ23" s="441"/>
      <c r="ER23" s="442"/>
      <c r="ES23" s="442"/>
      <c r="ET23" s="442"/>
      <c r="EU23" s="442"/>
      <c r="EV23" s="442"/>
      <c r="EW23" s="442"/>
      <c r="EX23" s="442"/>
      <c r="EY23" s="442"/>
      <c r="EZ23" s="443"/>
      <c r="FA23" s="447"/>
      <c r="FB23" s="398"/>
      <c r="FC23" s="398"/>
      <c r="FD23" s="398"/>
      <c r="FE23" s="398"/>
      <c r="FF23" s="398"/>
      <c r="FG23" s="398"/>
      <c r="FH23" s="398"/>
      <c r="FI23" s="398"/>
      <c r="FJ23" s="398"/>
      <c r="FK23" s="448"/>
    </row>
    <row r="24" spans="1:180" ht="9.6" customHeight="1" x14ac:dyDescent="0.2">
      <c r="A24" s="432"/>
      <c r="B24" s="432"/>
      <c r="C24" s="432"/>
      <c r="D24" s="432"/>
      <c r="E24" s="432"/>
      <c r="F24" s="432"/>
      <c r="G24" s="433"/>
      <c r="H24" s="452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335"/>
      <c r="BU24" s="335"/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335"/>
      <c r="CH24" s="335"/>
      <c r="CI24" s="335"/>
      <c r="CJ24" s="335"/>
      <c r="CK24" s="335"/>
      <c r="CL24" s="438"/>
      <c r="CM24" s="432"/>
      <c r="CN24" s="432"/>
      <c r="CO24" s="432"/>
      <c r="CP24" s="432"/>
      <c r="CQ24" s="432"/>
      <c r="CR24" s="433"/>
      <c r="CS24" s="440"/>
      <c r="CT24" s="432"/>
      <c r="CU24" s="432"/>
      <c r="CV24" s="432"/>
      <c r="CW24" s="432"/>
      <c r="CX24" s="432"/>
      <c r="CY24" s="433"/>
      <c r="CZ24" s="440"/>
      <c r="DA24" s="432"/>
      <c r="DB24" s="432"/>
      <c r="DC24" s="432"/>
      <c r="DD24" s="432"/>
      <c r="DE24" s="432"/>
      <c r="DF24" s="432"/>
      <c r="DG24" s="432"/>
      <c r="DH24" s="432"/>
      <c r="DI24" s="432"/>
      <c r="DJ24" s="432"/>
      <c r="DK24" s="433"/>
      <c r="DL24" s="440"/>
      <c r="DM24" s="432"/>
      <c r="DN24" s="432"/>
      <c r="DO24" s="432"/>
      <c r="DP24" s="432"/>
      <c r="DQ24" s="432"/>
      <c r="DR24" s="432"/>
      <c r="DS24" s="432"/>
      <c r="DT24" s="432"/>
      <c r="DU24" s="432"/>
      <c r="DV24" s="433"/>
      <c r="DW24" s="444"/>
      <c r="DX24" s="445"/>
      <c r="DY24" s="445"/>
      <c r="DZ24" s="445"/>
      <c r="EA24" s="445"/>
      <c r="EB24" s="445"/>
      <c r="EC24" s="445"/>
      <c r="ED24" s="445"/>
      <c r="EE24" s="445"/>
      <c r="EF24" s="446"/>
      <c r="EG24" s="444"/>
      <c r="EH24" s="445"/>
      <c r="EI24" s="445"/>
      <c r="EJ24" s="445"/>
      <c r="EK24" s="445"/>
      <c r="EL24" s="445"/>
      <c r="EM24" s="445"/>
      <c r="EN24" s="445"/>
      <c r="EO24" s="445"/>
      <c r="EP24" s="446"/>
      <c r="EQ24" s="444"/>
      <c r="ER24" s="445"/>
      <c r="ES24" s="445"/>
      <c r="ET24" s="445"/>
      <c r="EU24" s="445"/>
      <c r="EV24" s="445"/>
      <c r="EW24" s="445"/>
      <c r="EX24" s="445"/>
      <c r="EY24" s="445"/>
      <c r="EZ24" s="446"/>
      <c r="FA24" s="449"/>
      <c r="FB24" s="450"/>
      <c r="FC24" s="450"/>
      <c r="FD24" s="450"/>
      <c r="FE24" s="450"/>
      <c r="FF24" s="450"/>
      <c r="FG24" s="450"/>
      <c r="FH24" s="450"/>
      <c r="FI24" s="450"/>
      <c r="FJ24" s="450"/>
      <c r="FK24" s="451"/>
    </row>
    <row r="25" spans="1:180" ht="12.75" customHeight="1" x14ac:dyDescent="0.2">
      <c r="A25" s="284" t="s">
        <v>383</v>
      </c>
      <c r="B25" s="284"/>
      <c r="C25" s="284"/>
      <c r="D25" s="284"/>
      <c r="E25" s="284"/>
      <c r="F25" s="284"/>
      <c r="G25" s="285"/>
      <c r="H25" s="426" t="s">
        <v>375</v>
      </c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427"/>
      <c r="AU25" s="427"/>
      <c r="AV25" s="427"/>
      <c r="AW25" s="427"/>
      <c r="AX25" s="427"/>
      <c r="AY25" s="427"/>
      <c r="AZ25" s="427"/>
      <c r="BA25" s="427"/>
      <c r="BB25" s="427"/>
      <c r="BC25" s="427"/>
      <c r="BD25" s="427"/>
      <c r="BE25" s="427"/>
      <c r="BF25" s="427"/>
      <c r="BG25" s="427"/>
      <c r="BH25" s="427"/>
      <c r="BI25" s="427"/>
      <c r="BJ25" s="427"/>
      <c r="BK25" s="427"/>
      <c r="BL25" s="427"/>
      <c r="BM25" s="427"/>
      <c r="BN25" s="427"/>
      <c r="BO25" s="427"/>
      <c r="BP25" s="427"/>
      <c r="BQ25" s="427"/>
      <c r="BR25" s="427"/>
      <c r="BS25" s="427"/>
      <c r="BT25" s="427"/>
      <c r="BU25" s="427"/>
      <c r="BV25" s="427"/>
      <c r="BW25" s="427"/>
      <c r="BX25" s="427"/>
      <c r="BY25" s="427"/>
      <c r="BZ25" s="427"/>
      <c r="CA25" s="427"/>
      <c r="CB25" s="427"/>
      <c r="CC25" s="427"/>
      <c r="CD25" s="427"/>
      <c r="CE25" s="427"/>
      <c r="CF25" s="427"/>
      <c r="CG25" s="427"/>
      <c r="CH25" s="427"/>
      <c r="CI25" s="427"/>
      <c r="CJ25" s="427"/>
      <c r="CK25" s="427"/>
      <c r="CL25" s="283" t="s">
        <v>384</v>
      </c>
      <c r="CM25" s="284"/>
      <c r="CN25" s="284"/>
      <c r="CO25" s="284"/>
      <c r="CP25" s="284"/>
      <c r="CQ25" s="284"/>
      <c r="CR25" s="285"/>
      <c r="CS25" s="286" t="s">
        <v>147</v>
      </c>
      <c r="CT25" s="284"/>
      <c r="CU25" s="284"/>
      <c r="CV25" s="284"/>
      <c r="CW25" s="284"/>
      <c r="CX25" s="284"/>
      <c r="CY25" s="285"/>
      <c r="CZ25" s="286"/>
      <c r="DA25" s="284"/>
      <c r="DB25" s="284"/>
      <c r="DC25" s="284"/>
      <c r="DD25" s="284"/>
      <c r="DE25" s="284"/>
      <c r="DF25" s="284"/>
      <c r="DG25" s="284"/>
      <c r="DH25" s="284"/>
      <c r="DI25" s="284"/>
      <c r="DJ25" s="284"/>
      <c r="DK25" s="285"/>
      <c r="DL25" s="286"/>
      <c r="DM25" s="284"/>
      <c r="DN25" s="284"/>
      <c r="DO25" s="284"/>
      <c r="DP25" s="284"/>
      <c r="DQ25" s="284"/>
      <c r="DR25" s="284"/>
      <c r="DS25" s="284"/>
      <c r="DT25" s="284"/>
      <c r="DU25" s="284"/>
      <c r="DV25" s="285"/>
      <c r="DW25" s="263"/>
      <c r="DX25" s="264"/>
      <c r="DY25" s="264"/>
      <c r="DZ25" s="264"/>
      <c r="EA25" s="264"/>
      <c r="EB25" s="264"/>
      <c r="EC25" s="264"/>
      <c r="ED25" s="264"/>
      <c r="EE25" s="264"/>
      <c r="EF25" s="265"/>
      <c r="EG25" s="263"/>
      <c r="EH25" s="264"/>
      <c r="EI25" s="264"/>
      <c r="EJ25" s="264"/>
      <c r="EK25" s="264"/>
      <c r="EL25" s="264"/>
      <c r="EM25" s="264"/>
      <c r="EN25" s="264"/>
      <c r="EO25" s="264"/>
      <c r="EP25" s="265"/>
      <c r="EQ25" s="263"/>
      <c r="ER25" s="264"/>
      <c r="ES25" s="264"/>
      <c r="ET25" s="264"/>
      <c r="EU25" s="264"/>
      <c r="EV25" s="264"/>
      <c r="EW25" s="264"/>
      <c r="EX25" s="264"/>
      <c r="EY25" s="264"/>
      <c r="EZ25" s="265"/>
      <c r="FA25" s="266"/>
      <c r="FB25" s="267"/>
      <c r="FC25" s="267"/>
      <c r="FD25" s="267"/>
      <c r="FE25" s="267"/>
      <c r="FF25" s="267"/>
      <c r="FG25" s="267"/>
      <c r="FH25" s="267"/>
      <c r="FI25" s="267"/>
      <c r="FJ25" s="267"/>
      <c r="FK25" s="268"/>
    </row>
    <row r="26" spans="1:180" ht="12.75" customHeight="1" x14ac:dyDescent="0.2">
      <c r="A26" s="284" t="s">
        <v>385</v>
      </c>
      <c r="B26" s="284"/>
      <c r="C26" s="284"/>
      <c r="D26" s="284"/>
      <c r="E26" s="284"/>
      <c r="F26" s="284"/>
      <c r="G26" s="285"/>
      <c r="H26" s="428" t="s">
        <v>386</v>
      </c>
      <c r="I26" s="429"/>
      <c r="J26" s="429"/>
      <c r="K26" s="429"/>
      <c r="L26" s="429"/>
      <c r="M26" s="429"/>
      <c r="N26" s="429"/>
      <c r="O26" s="429"/>
      <c r="P26" s="429"/>
      <c r="Q26" s="429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29"/>
      <c r="AM26" s="429"/>
      <c r="AN26" s="429"/>
      <c r="AO26" s="429"/>
      <c r="AP26" s="429"/>
      <c r="AQ26" s="429"/>
      <c r="AR26" s="429"/>
      <c r="AS26" s="429"/>
      <c r="AT26" s="429"/>
      <c r="AU26" s="429"/>
      <c r="AV26" s="429"/>
      <c r="AW26" s="429"/>
      <c r="AX26" s="429"/>
      <c r="AY26" s="429"/>
      <c r="AZ26" s="429"/>
      <c r="BA26" s="429"/>
      <c r="BB26" s="429"/>
      <c r="BC26" s="429"/>
      <c r="BD26" s="429"/>
      <c r="BE26" s="429"/>
      <c r="BF26" s="429"/>
      <c r="BG26" s="429"/>
      <c r="BH26" s="429"/>
      <c r="BI26" s="429"/>
      <c r="BJ26" s="429"/>
      <c r="BK26" s="429"/>
      <c r="BL26" s="429"/>
      <c r="BM26" s="429"/>
      <c r="BN26" s="429"/>
      <c r="BO26" s="429"/>
      <c r="BP26" s="429"/>
      <c r="BQ26" s="429"/>
      <c r="BR26" s="429"/>
      <c r="BS26" s="429"/>
      <c r="BT26" s="429"/>
      <c r="BU26" s="429"/>
      <c r="BV26" s="429"/>
      <c r="BW26" s="429"/>
      <c r="BX26" s="429"/>
      <c r="BY26" s="429"/>
      <c r="BZ26" s="429"/>
      <c r="CA26" s="429"/>
      <c r="CB26" s="429"/>
      <c r="CC26" s="429"/>
      <c r="CD26" s="429"/>
      <c r="CE26" s="429"/>
      <c r="CF26" s="429"/>
      <c r="CG26" s="429"/>
      <c r="CH26" s="429"/>
      <c r="CI26" s="429"/>
      <c r="CJ26" s="429"/>
      <c r="CK26" s="429"/>
      <c r="CL26" s="283" t="s">
        <v>387</v>
      </c>
      <c r="CM26" s="284"/>
      <c r="CN26" s="284"/>
      <c r="CO26" s="284"/>
      <c r="CP26" s="284"/>
      <c r="CQ26" s="284"/>
      <c r="CR26" s="285"/>
      <c r="CS26" s="286" t="s">
        <v>147</v>
      </c>
      <c r="CT26" s="284"/>
      <c r="CU26" s="284"/>
      <c r="CV26" s="284"/>
      <c r="CW26" s="284"/>
      <c r="CX26" s="284"/>
      <c r="CY26" s="285"/>
      <c r="CZ26" s="286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5"/>
      <c r="DL26" s="286"/>
      <c r="DM26" s="284"/>
      <c r="DN26" s="284"/>
      <c r="DO26" s="284"/>
      <c r="DP26" s="284"/>
      <c r="DQ26" s="284"/>
      <c r="DR26" s="284"/>
      <c r="DS26" s="284"/>
      <c r="DT26" s="284"/>
      <c r="DU26" s="284"/>
      <c r="DV26" s="285"/>
      <c r="DW26" s="263">
        <f>РАСШИФРОВКА!I119+РАСШИФРОВКА!I117</f>
        <v>372885</v>
      </c>
      <c r="DX26" s="264"/>
      <c r="DY26" s="264"/>
      <c r="DZ26" s="264"/>
      <c r="EA26" s="264"/>
      <c r="EB26" s="264"/>
      <c r="EC26" s="264"/>
      <c r="ED26" s="264"/>
      <c r="EE26" s="264"/>
      <c r="EF26" s="265"/>
      <c r="EG26" s="263">
        <f>РАСШИФРОВКА!J119+РАСШИФРОВКА!J117+РАСШИФРОВКА!J113</f>
        <v>400000</v>
      </c>
      <c r="EH26" s="264"/>
      <c r="EI26" s="264"/>
      <c r="EJ26" s="264"/>
      <c r="EK26" s="264"/>
      <c r="EL26" s="264"/>
      <c r="EM26" s="264"/>
      <c r="EN26" s="264"/>
      <c r="EO26" s="264"/>
      <c r="EP26" s="265"/>
      <c r="EQ26" s="263">
        <f>РАСШИФРОВКА!K119</f>
        <v>400000</v>
      </c>
      <c r="ER26" s="264"/>
      <c r="ES26" s="264"/>
      <c r="ET26" s="264"/>
      <c r="EU26" s="264"/>
      <c r="EV26" s="264"/>
      <c r="EW26" s="264"/>
      <c r="EX26" s="264"/>
      <c r="EY26" s="264"/>
      <c r="EZ26" s="265"/>
      <c r="FA26" s="266"/>
      <c r="FB26" s="267"/>
      <c r="FC26" s="267"/>
      <c r="FD26" s="267"/>
      <c r="FE26" s="267"/>
      <c r="FF26" s="267"/>
      <c r="FG26" s="267"/>
      <c r="FH26" s="267"/>
      <c r="FI26" s="267"/>
      <c r="FJ26" s="267"/>
      <c r="FK26" s="268"/>
      <c r="FR26" t="s">
        <v>492</v>
      </c>
    </row>
    <row r="27" spans="1:180" x14ac:dyDescent="0.2">
      <c r="A27" s="430"/>
      <c r="B27" s="430"/>
      <c r="C27" s="430"/>
      <c r="D27" s="430"/>
      <c r="E27" s="430"/>
      <c r="F27" s="430"/>
      <c r="G27" s="431"/>
      <c r="H27" s="434" t="s">
        <v>359</v>
      </c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  <c r="AT27" s="435"/>
      <c r="AU27" s="435"/>
      <c r="AV27" s="435"/>
      <c r="AW27" s="435"/>
      <c r="AX27" s="435"/>
      <c r="AY27" s="435"/>
      <c r="AZ27" s="435"/>
      <c r="BA27" s="435"/>
      <c r="BB27" s="435"/>
      <c r="BC27" s="435"/>
      <c r="BD27" s="435"/>
      <c r="BE27" s="435"/>
      <c r="BF27" s="435"/>
      <c r="BG27" s="435"/>
      <c r="BH27" s="435"/>
      <c r="BI27" s="435"/>
      <c r="BJ27" s="435"/>
      <c r="BK27" s="435"/>
      <c r="BL27" s="435"/>
      <c r="BM27" s="435"/>
      <c r="BN27" s="435"/>
      <c r="BO27" s="435"/>
      <c r="BP27" s="435"/>
      <c r="BQ27" s="435"/>
      <c r="BR27" s="435"/>
      <c r="BS27" s="435"/>
      <c r="BT27" s="435"/>
      <c r="BU27" s="435"/>
      <c r="BV27" s="435"/>
      <c r="BW27" s="435"/>
      <c r="BX27" s="435"/>
      <c r="BY27" s="435"/>
      <c r="BZ27" s="435"/>
      <c r="CA27" s="435"/>
      <c r="CB27" s="435"/>
      <c r="CC27" s="435"/>
      <c r="CD27" s="435"/>
      <c r="CE27" s="435"/>
      <c r="CF27" s="435"/>
      <c r="CG27" s="435"/>
      <c r="CH27" s="435"/>
      <c r="CI27" s="435"/>
      <c r="CJ27" s="435"/>
      <c r="CK27" s="436"/>
      <c r="CL27" s="437" t="s">
        <v>388</v>
      </c>
      <c r="CM27" s="430"/>
      <c r="CN27" s="430"/>
      <c r="CO27" s="430"/>
      <c r="CP27" s="430"/>
      <c r="CQ27" s="430"/>
      <c r="CR27" s="431"/>
      <c r="CS27" s="439"/>
      <c r="CT27" s="430"/>
      <c r="CU27" s="430"/>
      <c r="CV27" s="430"/>
      <c r="CW27" s="430"/>
      <c r="CX27" s="430"/>
      <c r="CY27" s="431"/>
      <c r="CZ27" s="439"/>
      <c r="DA27" s="430"/>
      <c r="DB27" s="430"/>
      <c r="DC27" s="430"/>
      <c r="DD27" s="430"/>
      <c r="DE27" s="430"/>
      <c r="DF27" s="430"/>
      <c r="DG27" s="430"/>
      <c r="DH27" s="430"/>
      <c r="DI27" s="430"/>
      <c r="DJ27" s="430"/>
      <c r="DK27" s="431"/>
      <c r="DL27" s="439"/>
      <c r="DM27" s="430"/>
      <c r="DN27" s="430"/>
      <c r="DO27" s="430"/>
      <c r="DP27" s="430"/>
      <c r="DQ27" s="430"/>
      <c r="DR27" s="430"/>
      <c r="DS27" s="430"/>
      <c r="DT27" s="430"/>
      <c r="DU27" s="430"/>
      <c r="DV27" s="431"/>
      <c r="DW27" s="441"/>
      <c r="DX27" s="442"/>
      <c r="DY27" s="442"/>
      <c r="DZ27" s="442"/>
      <c r="EA27" s="442"/>
      <c r="EB27" s="442"/>
      <c r="EC27" s="442"/>
      <c r="ED27" s="442"/>
      <c r="EE27" s="442"/>
      <c r="EF27" s="443"/>
      <c r="EG27" s="441"/>
      <c r="EH27" s="442"/>
      <c r="EI27" s="442"/>
      <c r="EJ27" s="442"/>
      <c r="EK27" s="442"/>
      <c r="EL27" s="442"/>
      <c r="EM27" s="442"/>
      <c r="EN27" s="442"/>
      <c r="EO27" s="442"/>
      <c r="EP27" s="443"/>
      <c r="EQ27" s="441"/>
      <c r="ER27" s="442"/>
      <c r="ES27" s="442"/>
      <c r="ET27" s="442"/>
      <c r="EU27" s="442"/>
      <c r="EV27" s="442"/>
      <c r="EW27" s="442"/>
      <c r="EX27" s="442"/>
      <c r="EY27" s="442"/>
      <c r="EZ27" s="443"/>
      <c r="FA27" s="447"/>
      <c r="FB27" s="398"/>
      <c r="FC27" s="398"/>
      <c r="FD27" s="398"/>
      <c r="FE27" s="398"/>
      <c r="FF27" s="398"/>
      <c r="FG27" s="398"/>
      <c r="FH27" s="398"/>
      <c r="FI27" s="398"/>
      <c r="FJ27" s="398"/>
      <c r="FK27" s="448"/>
    </row>
    <row r="28" spans="1:180" ht="9.6" customHeight="1" x14ac:dyDescent="0.2">
      <c r="A28" s="432"/>
      <c r="B28" s="432"/>
      <c r="C28" s="432"/>
      <c r="D28" s="432"/>
      <c r="E28" s="432"/>
      <c r="F28" s="432"/>
      <c r="G28" s="433"/>
      <c r="H28" s="452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335"/>
      <c r="CH28" s="335"/>
      <c r="CI28" s="335"/>
      <c r="CJ28" s="335"/>
      <c r="CK28" s="335"/>
      <c r="CL28" s="438"/>
      <c r="CM28" s="432"/>
      <c r="CN28" s="432"/>
      <c r="CO28" s="432"/>
      <c r="CP28" s="432"/>
      <c r="CQ28" s="432"/>
      <c r="CR28" s="433"/>
      <c r="CS28" s="440"/>
      <c r="CT28" s="432"/>
      <c r="CU28" s="432"/>
      <c r="CV28" s="432"/>
      <c r="CW28" s="432"/>
      <c r="CX28" s="432"/>
      <c r="CY28" s="433"/>
      <c r="CZ28" s="440"/>
      <c r="DA28" s="432"/>
      <c r="DB28" s="432"/>
      <c r="DC28" s="432"/>
      <c r="DD28" s="432"/>
      <c r="DE28" s="432"/>
      <c r="DF28" s="432"/>
      <c r="DG28" s="432"/>
      <c r="DH28" s="432"/>
      <c r="DI28" s="432"/>
      <c r="DJ28" s="432"/>
      <c r="DK28" s="433"/>
      <c r="DL28" s="440"/>
      <c r="DM28" s="432"/>
      <c r="DN28" s="432"/>
      <c r="DO28" s="432"/>
      <c r="DP28" s="432"/>
      <c r="DQ28" s="432"/>
      <c r="DR28" s="432"/>
      <c r="DS28" s="432"/>
      <c r="DT28" s="432"/>
      <c r="DU28" s="432"/>
      <c r="DV28" s="433"/>
      <c r="DW28" s="444"/>
      <c r="DX28" s="445"/>
      <c r="DY28" s="445"/>
      <c r="DZ28" s="445"/>
      <c r="EA28" s="445"/>
      <c r="EB28" s="445"/>
      <c r="EC28" s="445"/>
      <c r="ED28" s="445"/>
      <c r="EE28" s="445"/>
      <c r="EF28" s="446"/>
      <c r="EG28" s="444"/>
      <c r="EH28" s="445"/>
      <c r="EI28" s="445"/>
      <c r="EJ28" s="445"/>
      <c r="EK28" s="445"/>
      <c r="EL28" s="445"/>
      <c r="EM28" s="445"/>
      <c r="EN28" s="445"/>
      <c r="EO28" s="445"/>
      <c r="EP28" s="446"/>
      <c r="EQ28" s="444"/>
      <c r="ER28" s="445"/>
      <c r="ES28" s="445"/>
      <c r="ET28" s="445"/>
      <c r="EU28" s="445"/>
      <c r="EV28" s="445"/>
      <c r="EW28" s="445"/>
      <c r="EX28" s="445"/>
      <c r="EY28" s="445"/>
      <c r="EZ28" s="446"/>
      <c r="FA28" s="449"/>
      <c r="FB28" s="450"/>
      <c r="FC28" s="450"/>
      <c r="FD28" s="450"/>
      <c r="FE28" s="450"/>
      <c r="FF28" s="450"/>
      <c r="FG28" s="450"/>
      <c r="FH28" s="450"/>
      <c r="FI28" s="450"/>
      <c r="FJ28" s="450"/>
      <c r="FK28" s="451"/>
    </row>
    <row r="29" spans="1:180" x14ac:dyDescent="0.2">
      <c r="A29" s="430"/>
      <c r="B29" s="430"/>
      <c r="C29" s="430"/>
      <c r="D29" s="430"/>
      <c r="E29" s="430"/>
      <c r="F29" s="430"/>
      <c r="G29" s="431"/>
      <c r="H29" s="434" t="s">
        <v>361</v>
      </c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  <c r="AC29" s="435"/>
      <c r="AD29" s="435"/>
      <c r="AE29" s="435"/>
      <c r="AF29" s="435"/>
      <c r="AG29" s="435"/>
      <c r="AH29" s="435"/>
      <c r="AI29" s="435"/>
      <c r="AJ29" s="435"/>
      <c r="AK29" s="435"/>
      <c r="AL29" s="435"/>
      <c r="AM29" s="435"/>
      <c r="AN29" s="435"/>
      <c r="AO29" s="435"/>
      <c r="AP29" s="435"/>
      <c r="AQ29" s="435"/>
      <c r="AR29" s="435"/>
      <c r="AS29" s="435"/>
      <c r="AT29" s="435"/>
      <c r="AU29" s="435"/>
      <c r="AV29" s="435"/>
      <c r="AW29" s="435"/>
      <c r="AX29" s="435"/>
      <c r="AY29" s="435"/>
      <c r="AZ29" s="435"/>
      <c r="BA29" s="435"/>
      <c r="BB29" s="435"/>
      <c r="BC29" s="435"/>
      <c r="BD29" s="435"/>
      <c r="BE29" s="435"/>
      <c r="BF29" s="435"/>
      <c r="BG29" s="435"/>
      <c r="BH29" s="435"/>
      <c r="BI29" s="435"/>
      <c r="BJ29" s="435"/>
      <c r="BK29" s="435"/>
      <c r="BL29" s="435"/>
      <c r="BM29" s="435"/>
      <c r="BN29" s="435"/>
      <c r="BO29" s="435"/>
      <c r="BP29" s="435"/>
      <c r="BQ29" s="435"/>
      <c r="BR29" s="435"/>
      <c r="BS29" s="435"/>
      <c r="BT29" s="435"/>
      <c r="BU29" s="435"/>
      <c r="BV29" s="435"/>
      <c r="BW29" s="435"/>
      <c r="BX29" s="435"/>
      <c r="BY29" s="435"/>
      <c r="BZ29" s="435"/>
      <c r="CA29" s="435"/>
      <c r="CB29" s="435"/>
      <c r="CC29" s="435"/>
      <c r="CD29" s="435"/>
      <c r="CE29" s="435"/>
      <c r="CF29" s="435"/>
      <c r="CG29" s="435"/>
      <c r="CH29" s="435"/>
      <c r="CI29" s="435"/>
      <c r="CJ29" s="435"/>
      <c r="CK29" s="436"/>
      <c r="CL29" s="437" t="s">
        <v>389</v>
      </c>
      <c r="CM29" s="430"/>
      <c r="CN29" s="430"/>
      <c r="CO29" s="430"/>
      <c r="CP29" s="430"/>
      <c r="CQ29" s="430"/>
      <c r="CR29" s="431"/>
      <c r="CS29" s="439"/>
      <c r="CT29" s="430"/>
      <c r="CU29" s="430"/>
      <c r="CV29" s="430"/>
      <c r="CW29" s="430"/>
      <c r="CX29" s="430"/>
      <c r="CY29" s="431"/>
      <c r="CZ29" s="439"/>
      <c r="DA29" s="430"/>
      <c r="DB29" s="430"/>
      <c r="DC29" s="430"/>
      <c r="DD29" s="430"/>
      <c r="DE29" s="430"/>
      <c r="DF29" s="430"/>
      <c r="DG29" s="430"/>
      <c r="DH29" s="430"/>
      <c r="DI29" s="430"/>
      <c r="DJ29" s="430"/>
      <c r="DK29" s="431"/>
      <c r="DL29" s="439"/>
      <c r="DM29" s="430"/>
      <c r="DN29" s="430"/>
      <c r="DO29" s="430"/>
      <c r="DP29" s="430"/>
      <c r="DQ29" s="430"/>
      <c r="DR29" s="430"/>
      <c r="DS29" s="430"/>
      <c r="DT29" s="430"/>
      <c r="DU29" s="430"/>
      <c r="DV29" s="431"/>
      <c r="DW29" s="441"/>
      <c r="DX29" s="442"/>
      <c r="DY29" s="442"/>
      <c r="DZ29" s="442"/>
      <c r="EA29" s="442"/>
      <c r="EB29" s="442"/>
      <c r="EC29" s="442"/>
      <c r="ED29" s="442"/>
      <c r="EE29" s="442"/>
      <c r="EF29" s="443"/>
      <c r="EG29" s="441"/>
      <c r="EH29" s="442"/>
      <c r="EI29" s="442"/>
      <c r="EJ29" s="442"/>
      <c r="EK29" s="442"/>
      <c r="EL29" s="442"/>
      <c r="EM29" s="442"/>
      <c r="EN29" s="442"/>
      <c r="EO29" s="442"/>
      <c r="EP29" s="443"/>
      <c r="EQ29" s="441"/>
      <c r="ER29" s="442"/>
      <c r="ES29" s="442"/>
      <c r="ET29" s="442"/>
      <c r="EU29" s="442"/>
      <c r="EV29" s="442"/>
      <c r="EW29" s="442"/>
      <c r="EX29" s="442"/>
      <c r="EY29" s="442"/>
      <c r="EZ29" s="443"/>
      <c r="FA29" s="447"/>
      <c r="FB29" s="398"/>
      <c r="FC29" s="398"/>
      <c r="FD29" s="398"/>
      <c r="FE29" s="398"/>
      <c r="FF29" s="398"/>
      <c r="FG29" s="398"/>
      <c r="FH29" s="398"/>
      <c r="FI29" s="398"/>
      <c r="FJ29" s="398"/>
      <c r="FK29" s="448"/>
    </row>
    <row r="30" spans="1:180" ht="9.6" customHeight="1" thickBot="1" x14ac:dyDescent="0.25">
      <c r="A30" s="432"/>
      <c r="B30" s="432"/>
      <c r="C30" s="432"/>
      <c r="D30" s="432"/>
      <c r="E30" s="432"/>
      <c r="F30" s="432"/>
      <c r="G30" s="433"/>
      <c r="H30" s="452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438"/>
      <c r="CM30" s="432"/>
      <c r="CN30" s="432"/>
      <c r="CO30" s="432"/>
      <c r="CP30" s="432"/>
      <c r="CQ30" s="432"/>
      <c r="CR30" s="433"/>
      <c r="CS30" s="440"/>
      <c r="CT30" s="432"/>
      <c r="CU30" s="432"/>
      <c r="CV30" s="432"/>
      <c r="CW30" s="432"/>
      <c r="CX30" s="432"/>
      <c r="CY30" s="433"/>
      <c r="CZ30" s="440"/>
      <c r="DA30" s="432"/>
      <c r="DB30" s="432"/>
      <c r="DC30" s="432"/>
      <c r="DD30" s="432"/>
      <c r="DE30" s="432"/>
      <c r="DF30" s="432"/>
      <c r="DG30" s="432"/>
      <c r="DH30" s="432"/>
      <c r="DI30" s="432"/>
      <c r="DJ30" s="432"/>
      <c r="DK30" s="433"/>
      <c r="DL30" s="440"/>
      <c r="DM30" s="432"/>
      <c r="DN30" s="432"/>
      <c r="DO30" s="432"/>
      <c r="DP30" s="432"/>
      <c r="DQ30" s="432"/>
      <c r="DR30" s="432"/>
      <c r="DS30" s="432"/>
      <c r="DT30" s="432"/>
      <c r="DU30" s="432"/>
      <c r="DV30" s="433"/>
      <c r="DW30" s="444"/>
      <c r="DX30" s="445"/>
      <c r="DY30" s="445"/>
      <c r="DZ30" s="445"/>
      <c r="EA30" s="445"/>
      <c r="EB30" s="445"/>
      <c r="EC30" s="445"/>
      <c r="ED30" s="445"/>
      <c r="EE30" s="445"/>
      <c r="EF30" s="446"/>
      <c r="EG30" s="444"/>
      <c r="EH30" s="445"/>
      <c r="EI30" s="445"/>
      <c r="EJ30" s="445"/>
      <c r="EK30" s="445"/>
      <c r="EL30" s="445"/>
      <c r="EM30" s="445"/>
      <c r="EN30" s="445"/>
      <c r="EO30" s="445"/>
      <c r="EP30" s="446"/>
      <c r="EQ30" s="444"/>
      <c r="ER30" s="445"/>
      <c r="ES30" s="445"/>
      <c r="ET30" s="445"/>
      <c r="EU30" s="445"/>
      <c r="EV30" s="445"/>
      <c r="EW30" s="445"/>
      <c r="EX30" s="445"/>
      <c r="EY30" s="445"/>
      <c r="EZ30" s="446"/>
      <c r="FA30" s="449"/>
      <c r="FB30" s="450"/>
      <c r="FC30" s="450"/>
      <c r="FD30" s="450"/>
      <c r="FE30" s="450"/>
      <c r="FF30" s="450"/>
      <c r="FG30" s="450"/>
      <c r="FH30" s="450"/>
      <c r="FI30" s="450"/>
      <c r="FJ30" s="450"/>
      <c r="FK30" s="451"/>
    </row>
    <row r="31" spans="1:180" ht="3" hidden="1" customHeight="1" x14ac:dyDescent="0.2">
      <c r="A31" s="31"/>
      <c r="B31" s="31"/>
      <c r="C31" s="31"/>
      <c r="D31" s="31"/>
      <c r="E31" s="31"/>
      <c r="F31" s="3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</row>
    <row r="32" spans="1:180" ht="11.25" hidden="1" customHeight="1" x14ac:dyDescent="0.2">
      <c r="A32" s="195" t="s">
        <v>334</v>
      </c>
      <c r="B32" s="195"/>
      <c r="C32" s="195"/>
      <c r="D32" s="195"/>
      <c r="E32" s="195"/>
      <c r="F32" s="195"/>
      <c r="G32" s="196"/>
      <c r="H32" s="188" t="s">
        <v>8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9"/>
      <c r="CL32" s="194" t="s">
        <v>335</v>
      </c>
      <c r="CM32" s="195"/>
      <c r="CN32" s="195"/>
      <c r="CO32" s="195"/>
      <c r="CP32" s="195"/>
      <c r="CQ32" s="195"/>
      <c r="CR32" s="196"/>
      <c r="CS32" s="194" t="s">
        <v>336</v>
      </c>
      <c r="CT32" s="195"/>
      <c r="CU32" s="195"/>
      <c r="CV32" s="195"/>
      <c r="CW32" s="195"/>
      <c r="CX32" s="195"/>
      <c r="CY32" s="196"/>
      <c r="CZ32" s="194" t="s">
        <v>337</v>
      </c>
      <c r="DA32" s="195"/>
      <c r="DB32" s="195"/>
      <c r="DC32" s="195"/>
      <c r="DD32" s="195"/>
      <c r="DE32" s="195"/>
      <c r="DF32" s="195"/>
      <c r="DG32" s="195"/>
      <c r="DH32" s="195"/>
      <c r="DI32" s="195"/>
      <c r="DJ32" s="195"/>
      <c r="DK32" s="196"/>
      <c r="DL32" s="194" t="s">
        <v>338</v>
      </c>
      <c r="DM32" s="195"/>
      <c r="DN32" s="195"/>
      <c r="DO32" s="195"/>
      <c r="DP32" s="195"/>
      <c r="DQ32" s="195"/>
      <c r="DR32" s="195"/>
      <c r="DS32" s="195"/>
      <c r="DT32" s="195"/>
      <c r="DU32" s="195"/>
      <c r="DV32" s="196"/>
      <c r="DW32" s="203" t="s">
        <v>131</v>
      </c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</row>
    <row r="33" spans="1:179" ht="11.25" hidden="1" customHeight="1" x14ac:dyDescent="0.2">
      <c r="A33" s="198"/>
      <c r="B33" s="198"/>
      <c r="C33" s="198"/>
      <c r="D33" s="198"/>
      <c r="E33" s="198"/>
      <c r="F33" s="198"/>
      <c r="G33" s="199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0"/>
      <c r="BY33" s="190"/>
      <c r="BZ33" s="190"/>
      <c r="CA33" s="190"/>
      <c r="CB33" s="190"/>
      <c r="CC33" s="190"/>
      <c r="CD33" s="190"/>
      <c r="CE33" s="190"/>
      <c r="CF33" s="190"/>
      <c r="CG33" s="190"/>
      <c r="CH33" s="190"/>
      <c r="CI33" s="190"/>
      <c r="CJ33" s="190"/>
      <c r="CK33" s="191"/>
      <c r="CL33" s="197"/>
      <c r="CM33" s="198"/>
      <c r="CN33" s="198"/>
      <c r="CO33" s="198"/>
      <c r="CP33" s="198"/>
      <c r="CQ33" s="198"/>
      <c r="CR33" s="199"/>
      <c r="CS33" s="197"/>
      <c r="CT33" s="198"/>
      <c r="CU33" s="198"/>
      <c r="CV33" s="198"/>
      <c r="CW33" s="198"/>
      <c r="CX33" s="198"/>
      <c r="CY33" s="199"/>
      <c r="CZ33" s="197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9"/>
      <c r="DL33" s="197"/>
      <c r="DM33" s="198"/>
      <c r="DN33" s="198"/>
      <c r="DO33" s="198"/>
      <c r="DP33" s="198"/>
      <c r="DQ33" s="198"/>
      <c r="DR33" s="198"/>
      <c r="DS33" s="198"/>
      <c r="DT33" s="198"/>
      <c r="DU33" s="198"/>
      <c r="DV33" s="199"/>
      <c r="DW33" s="205" t="s">
        <v>132</v>
      </c>
      <c r="DX33" s="206"/>
      <c r="DY33" s="206"/>
      <c r="DZ33" s="206"/>
      <c r="EA33" s="206"/>
      <c r="EB33" s="207" t="s">
        <v>104</v>
      </c>
      <c r="EC33" s="207"/>
      <c r="ED33" s="207"/>
      <c r="EE33" s="398" t="s">
        <v>339</v>
      </c>
      <c r="EF33" s="399"/>
      <c r="EG33" s="205" t="s">
        <v>132</v>
      </c>
      <c r="EH33" s="206"/>
      <c r="EI33" s="206"/>
      <c r="EJ33" s="206"/>
      <c r="EK33" s="206"/>
      <c r="EL33" s="207" t="s">
        <v>108</v>
      </c>
      <c r="EM33" s="207"/>
      <c r="EN33" s="207"/>
      <c r="EO33" s="398" t="s">
        <v>339</v>
      </c>
      <c r="EP33" s="399"/>
      <c r="EQ33" s="205" t="s">
        <v>132</v>
      </c>
      <c r="ER33" s="206"/>
      <c r="ES33" s="206"/>
      <c r="ET33" s="206"/>
      <c r="EU33" s="206"/>
      <c r="EV33" s="207" t="s">
        <v>110</v>
      </c>
      <c r="EW33" s="207"/>
      <c r="EX33" s="207"/>
      <c r="EY33" s="398" t="s">
        <v>339</v>
      </c>
      <c r="EZ33" s="399"/>
      <c r="FA33" s="194" t="s">
        <v>133</v>
      </c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</row>
    <row r="34" spans="1:179" ht="39" hidden="1" customHeight="1" x14ac:dyDescent="0.2">
      <c r="A34" s="201"/>
      <c r="B34" s="201"/>
      <c r="C34" s="201"/>
      <c r="D34" s="201"/>
      <c r="E34" s="201"/>
      <c r="F34" s="201"/>
      <c r="G34" s="20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92"/>
      <c r="BW34" s="192"/>
      <c r="BX34" s="192"/>
      <c r="BY34" s="192"/>
      <c r="BZ34" s="192"/>
      <c r="CA34" s="192"/>
      <c r="CB34" s="192"/>
      <c r="CC34" s="192"/>
      <c r="CD34" s="192"/>
      <c r="CE34" s="192"/>
      <c r="CF34" s="192"/>
      <c r="CG34" s="192"/>
      <c r="CH34" s="192"/>
      <c r="CI34" s="192"/>
      <c r="CJ34" s="192"/>
      <c r="CK34" s="193"/>
      <c r="CL34" s="200"/>
      <c r="CM34" s="201"/>
      <c r="CN34" s="201"/>
      <c r="CO34" s="201"/>
      <c r="CP34" s="201"/>
      <c r="CQ34" s="201"/>
      <c r="CR34" s="202"/>
      <c r="CS34" s="200"/>
      <c r="CT34" s="201"/>
      <c r="CU34" s="201"/>
      <c r="CV34" s="201"/>
      <c r="CW34" s="201"/>
      <c r="CX34" s="201"/>
      <c r="CY34" s="202"/>
      <c r="CZ34" s="200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2"/>
      <c r="DL34" s="200"/>
      <c r="DM34" s="201"/>
      <c r="DN34" s="201"/>
      <c r="DO34" s="201"/>
      <c r="DP34" s="201"/>
      <c r="DQ34" s="201"/>
      <c r="DR34" s="201"/>
      <c r="DS34" s="201"/>
      <c r="DT34" s="201"/>
      <c r="DU34" s="201"/>
      <c r="DV34" s="202"/>
      <c r="DW34" s="210" t="s">
        <v>340</v>
      </c>
      <c r="DX34" s="211"/>
      <c r="DY34" s="211"/>
      <c r="DZ34" s="211"/>
      <c r="EA34" s="211"/>
      <c r="EB34" s="211"/>
      <c r="EC34" s="211"/>
      <c r="ED34" s="211"/>
      <c r="EE34" s="211"/>
      <c r="EF34" s="212"/>
      <c r="EG34" s="210" t="s">
        <v>341</v>
      </c>
      <c r="EH34" s="211"/>
      <c r="EI34" s="211"/>
      <c r="EJ34" s="211"/>
      <c r="EK34" s="211"/>
      <c r="EL34" s="211"/>
      <c r="EM34" s="211"/>
      <c r="EN34" s="211"/>
      <c r="EO34" s="211"/>
      <c r="EP34" s="212"/>
      <c r="EQ34" s="210" t="s">
        <v>342</v>
      </c>
      <c r="ER34" s="211"/>
      <c r="ES34" s="211"/>
      <c r="ET34" s="211"/>
      <c r="EU34" s="211"/>
      <c r="EV34" s="211"/>
      <c r="EW34" s="211"/>
      <c r="EX34" s="211"/>
      <c r="EY34" s="211"/>
      <c r="EZ34" s="212"/>
      <c r="FA34" s="200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</row>
    <row r="35" spans="1:179" ht="13.5" hidden="1" thickBot="1" x14ac:dyDescent="0.25">
      <c r="A35" s="261" t="s">
        <v>137</v>
      </c>
      <c r="B35" s="261"/>
      <c r="C35" s="261"/>
      <c r="D35" s="261"/>
      <c r="E35" s="261"/>
      <c r="F35" s="261"/>
      <c r="G35" s="262"/>
      <c r="H35" s="261" t="s">
        <v>138</v>
      </c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261"/>
      <c r="CJ35" s="261"/>
      <c r="CK35" s="262"/>
      <c r="CL35" s="247" t="s">
        <v>139</v>
      </c>
      <c r="CM35" s="248"/>
      <c r="CN35" s="248"/>
      <c r="CO35" s="248"/>
      <c r="CP35" s="248"/>
      <c r="CQ35" s="248"/>
      <c r="CR35" s="249"/>
      <c r="CS35" s="247" t="s">
        <v>140</v>
      </c>
      <c r="CT35" s="248"/>
      <c r="CU35" s="248"/>
      <c r="CV35" s="248"/>
      <c r="CW35" s="248"/>
      <c r="CX35" s="248"/>
      <c r="CY35" s="249"/>
      <c r="CZ35" s="247" t="s">
        <v>343</v>
      </c>
      <c r="DA35" s="248"/>
      <c r="DB35" s="248"/>
      <c r="DC35" s="248"/>
      <c r="DD35" s="248"/>
      <c r="DE35" s="248"/>
      <c r="DF35" s="248"/>
      <c r="DG35" s="248"/>
      <c r="DH35" s="248"/>
      <c r="DI35" s="248"/>
      <c r="DJ35" s="248"/>
      <c r="DK35" s="249"/>
      <c r="DL35" s="247" t="s">
        <v>344</v>
      </c>
      <c r="DM35" s="248"/>
      <c r="DN35" s="248"/>
      <c r="DO35" s="248"/>
      <c r="DP35" s="248"/>
      <c r="DQ35" s="248"/>
      <c r="DR35" s="248"/>
      <c r="DS35" s="248"/>
      <c r="DT35" s="248"/>
      <c r="DU35" s="248"/>
      <c r="DV35" s="249"/>
      <c r="DW35" s="247" t="s">
        <v>141</v>
      </c>
      <c r="DX35" s="248"/>
      <c r="DY35" s="248"/>
      <c r="DZ35" s="248"/>
      <c r="EA35" s="248"/>
      <c r="EB35" s="248"/>
      <c r="EC35" s="248"/>
      <c r="ED35" s="248"/>
      <c r="EE35" s="248"/>
      <c r="EF35" s="249"/>
      <c r="EG35" s="247" t="s">
        <v>142</v>
      </c>
      <c r="EH35" s="248"/>
      <c r="EI35" s="248"/>
      <c r="EJ35" s="248"/>
      <c r="EK35" s="248"/>
      <c r="EL35" s="248"/>
      <c r="EM35" s="248"/>
      <c r="EN35" s="248"/>
      <c r="EO35" s="248"/>
      <c r="EP35" s="249"/>
      <c r="EQ35" s="247" t="s">
        <v>143</v>
      </c>
      <c r="ER35" s="248"/>
      <c r="ES35" s="248"/>
      <c r="ET35" s="248"/>
      <c r="EU35" s="248"/>
      <c r="EV35" s="248"/>
      <c r="EW35" s="248"/>
      <c r="EX35" s="248"/>
      <c r="EY35" s="248"/>
      <c r="EZ35" s="249"/>
      <c r="FA35" s="247" t="s">
        <v>144</v>
      </c>
      <c r="FB35" s="248"/>
      <c r="FC35" s="248"/>
      <c r="FD35" s="248"/>
      <c r="FE35" s="248"/>
      <c r="FF35" s="248"/>
      <c r="FG35" s="248"/>
      <c r="FH35" s="248"/>
      <c r="FI35" s="248"/>
      <c r="FJ35" s="248"/>
      <c r="FK35" s="248"/>
    </row>
    <row r="36" spans="1:179" ht="12" customHeight="1" x14ac:dyDescent="0.2">
      <c r="A36" s="284" t="s">
        <v>390</v>
      </c>
      <c r="B36" s="284"/>
      <c r="C36" s="284"/>
      <c r="D36" s="284"/>
      <c r="E36" s="284"/>
      <c r="F36" s="284"/>
      <c r="G36" s="285"/>
      <c r="H36" s="428" t="s">
        <v>391</v>
      </c>
      <c r="I36" s="429"/>
      <c r="J36" s="429"/>
      <c r="K36" s="429"/>
      <c r="L36" s="429"/>
      <c r="M36" s="429"/>
      <c r="N36" s="429"/>
      <c r="O36" s="429"/>
      <c r="P36" s="429"/>
      <c r="Q36" s="429"/>
      <c r="R36" s="42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29"/>
      <c r="AM36" s="429"/>
      <c r="AN36" s="429"/>
      <c r="AO36" s="429"/>
      <c r="AP36" s="429"/>
      <c r="AQ36" s="429"/>
      <c r="AR36" s="429"/>
      <c r="AS36" s="429"/>
      <c r="AT36" s="429"/>
      <c r="AU36" s="429"/>
      <c r="AV36" s="429"/>
      <c r="AW36" s="429"/>
      <c r="AX36" s="429"/>
      <c r="AY36" s="429"/>
      <c r="AZ36" s="429"/>
      <c r="BA36" s="429"/>
      <c r="BB36" s="429"/>
      <c r="BC36" s="429"/>
      <c r="BD36" s="429"/>
      <c r="BE36" s="429"/>
      <c r="BF36" s="429"/>
      <c r="BG36" s="429"/>
      <c r="BH36" s="429"/>
      <c r="BI36" s="429"/>
      <c r="BJ36" s="429"/>
      <c r="BK36" s="429"/>
      <c r="BL36" s="429"/>
      <c r="BM36" s="429"/>
      <c r="BN36" s="429"/>
      <c r="BO36" s="429"/>
      <c r="BP36" s="429"/>
      <c r="BQ36" s="429"/>
      <c r="BR36" s="429"/>
      <c r="BS36" s="429"/>
      <c r="BT36" s="429"/>
      <c r="BU36" s="429"/>
      <c r="BV36" s="429"/>
      <c r="BW36" s="429"/>
      <c r="BX36" s="429"/>
      <c r="BY36" s="429"/>
      <c r="BZ36" s="429"/>
      <c r="CA36" s="429"/>
      <c r="CB36" s="429"/>
      <c r="CC36" s="429"/>
      <c r="CD36" s="429"/>
      <c r="CE36" s="429"/>
      <c r="CF36" s="429"/>
      <c r="CG36" s="429"/>
      <c r="CH36" s="429"/>
      <c r="CI36" s="429"/>
      <c r="CJ36" s="429"/>
      <c r="CK36" s="429"/>
      <c r="CL36" s="251" t="s">
        <v>392</v>
      </c>
      <c r="CM36" s="252"/>
      <c r="CN36" s="252"/>
      <c r="CO36" s="252"/>
      <c r="CP36" s="252"/>
      <c r="CQ36" s="252"/>
      <c r="CR36" s="253"/>
      <c r="CS36" s="254" t="s">
        <v>147</v>
      </c>
      <c r="CT36" s="252"/>
      <c r="CU36" s="252"/>
      <c r="CV36" s="252"/>
      <c r="CW36" s="252"/>
      <c r="CX36" s="252"/>
      <c r="CY36" s="253"/>
      <c r="CZ36" s="254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3"/>
      <c r="DL36" s="254"/>
      <c r="DM36" s="252"/>
      <c r="DN36" s="252"/>
      <c r="DO36" s="252"/>
      <c r="DP36" s="252"/>
      <c r="DQ36" s="252"/>
      <c r="DR36" s="252"/>
      <c r="DS36" s="252"/>
      <c r="DT36" s="252"/>
      <c r="DU36" s="252"/>
      <c r="DV36" s="253"/>
      <c r="DW36" s="255"/>
      <c r="DX36" s="256"/>
      <c r="DY36" s="256"/>
      <c r="DZ36" s="256"/>
      <c r="EA36" s="256"/>
      <c r="EB36" s="256"/>
      <c r="EC36" s="256"/>
      <c r="ED36" s="256"/>
      <c r="EE36" s="256"/>
      <c r="EF36" s="257"/>
      <c r="EG36" s="255"/>
      <c r="EH36" s="256"/>
      <c r="EI36" s="256"/>
      <c r="EJ36" s="256"/>
      <c r="EK36" s="256"/>
      <c r="EL36" s="256"/>
      <c r="EM36" s="256"/>
      <c r="EN36" s="256"/>
      <c r="EO36" s="256"/>
      <c r="EP36" s="257"/>
      <c r="EQ36" s="255"/>
      <c r="ER36" s="256"/>
      <c r="ES36" s="256"/>
      <c r="ET36" s="256"/>
      <c r="EU36" s="256"/>
      <c r="EV36" s="256"/>
      <c r="EW36" s="256"/>
      <c r="EX36" s="256"/>
      <c r="EY36" s="256"/>
      <c r="EZ36" s="257"/>
      <c r="FA36" s="258"/>
      <c r="FB36" s="259"/>
      <c r="FC36" s="259"/>
      <c r="FD36" s="259"/>
      <c r="FE36" s="259"/>
      <c r="FF36" s="259"/>
      <c r="FG36" s="259"/>
      <c r="FH36" s="259"/>
      <c r="FI36" s="259"/>
      <c r="FJ36" s="259"/>
      <c r="FK36" s="260"/>
    </row>
    <row r="37" spans="1:179" ht="24" customHeight="1" x14ac:dyDescent="0.2">
      <c r="A37" s="284" t="s">
        <v>393</v>
      </c>
      <c r="B37" s="284"/>
      <c r="C37" s="284"/>
      <c r="D37" s="284"/>
      <c r="E37" s="284"/>
      <c r="F37" s="284"/>
      <c r="G37" s="285"/>
      <c r="H37" s="426" t="s">
        <v>357</v>
      </c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  <c r="AO37" s="427"/>
      <c r="AP37" s="427"/>
      <c r="AQ37" s="427"/>
      <c r="AR37" s="427"/>
      <c r="AS37" s="427"/>
      <c r="AT37" s="427"/>
      <c r="AU37" s="427"/>
      <c r="AV37" s="427"/>
      <c r="AW37" s="427"/>
      <c r="AX37" s="427"/>
      <c r="AY37" s="427"/>
      <c r="AZ37" s="427"/>
      <c r="BA37" s="427"/>
      <c r="BB37" s="427"/>
      <c r="BC37" s="427"/>
      <c r="BD37" s="427"/>
      <c r="BE37" s="427"/>
      <c r="BF37" s="427"/>
      <c r="BG37" s="427"/>
      <c r="BH37" s="427"/>
      <c r="BI37" s="427"/>
      <c r="BJ37" s="427"/>
      <c r="BK37" s="427"/>
      <c r="BL37" s="427"/>
      <c r="BM37" s="427"/>
      <c r="BN37" s="427"/>
      <c r="BO37" s="427"/>
      <c r="BP37" s="427"/>
      <c r="BQ37" s="427"/>
      <c r="BR37" s="427"/>
      <c r="BS37" s="427"/>
      <c r="BT37" s="427"/>
      <c r="BU37" s="427"/>
      <c r="BV37" s="427"/>
      <c r="BW37" s="427"/>
      <c r="BX37" s="427"/>
      <c r="BY37" s="427"/>
      <c r="BZ37" s="427"/>
      <c r="CA37" s="427"/>
      <c r="CB37" s="427"/>
      <c r="CC37" s="427"/>
      <c r="CD37" s="427"/>
      <c r="CE37" s="427"/>
      <c r="CF37" s="427"/>
      <c r="CG37" s="427"/>
      <c r="CH37" s="427"/>
      <c r="CI37" s="427"/>
      <c r="CJ37" s="427"/>
      <c r="CK37" s="427"/>
      <c r="CL37" s="283" t="s">
        <v>394</v>
      </c>
      <c r="CM37" s="284"/>
      <c r="CN37" s="284"/>
      <c r="CO37" s="284"/>
      <c r="CP37" s="284"/>
      <c r="CQ37" s="284"/>
      <c r="CR37" s="285"/>
      <c r="CS37" s="286" t="s">
        <v>147</v>
      </c>
      <c r="CT37" s="284"/>
      <c r="CU37" s="284"/>
      <c r="CV37" s="284"/>
      <c r="CW37" s="284"/>
      <c r="CX37" s="284"/>
      <c r="CY37" s="285"/>
      <c r="CZ37" s="286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5"/>
      <c r="DL37" s="286"/>
      <c r="DM37" s="284"/>
      <c r="DN37" s="284"/>
      <c r="DO37" s="284"/>
      <c r="DP37" s="284"/>
      <c r="DQ37" s="284"/>
      <c r="DR37" s="284"/>
      <c r="DS37" s="284"/>
      <c r="DT37" s="284"/>
      <c r="DU37" s="284"/>
      <c r="DV37" s="285"/>
      <c r="DW37" s="263"/>
      <c r="DX37" s="264"/>
      <c r="DY37" s="264"/>
      <c r="DZ37" s="264"/>
      <c r="EA37" s="264"/>
      <c r="EB37" s="264"/>
      <c r="EC37" s="264"/>
      <c r="ED37" s="264"/>
      <c r="EE37" s="264"/>
      <c r="EF37" s="265"/>
      <c r="EG37" s="263"/>
      <c r="EH37" s="264"/>
      <c r="EI37" s="264"/>
      <c r="EJ37" s="264"/>
      <c r="EK37" s="264"/>
      <c r="EL37" s="264"/>
      <c r="EM37" s="264"/>
      <c r="EN37" s="264"/>
      <c r="EO37" s="264"/>
      <c r="EP37" s="265"/>
      <c r="EQ37" s="263"/>
      <c r="ER37" s="264"/>
      <c r="ES37" s="264"/>
      <c r="ET37" s="264"/>
      <c r="EU37" s="264"/>
      <c r="EV37" s="264"/>
      <c r="EW37" s="264"/>
      <c r="EX37" s="264"/>
      <c r="EY37" s="264"/>
      <c r="EZ37" s="265"/>
      <c r="FA37" s="266"/>
      <c r="FB37" s="267"/>
      <c r="FC37" s="267"/>
      <c r="FD37" s="267"/>
      <c r="FE37" s="267"/>
      <c r="FF37" s="267"/>
      <c r="FG37" s="267"/>
      <c r="FH37" s="267"/>
      <c r="FI37" s="267"/>
      <c r="FJ37" s="267"/>
      <c r="FK37" s="268"/>
    </row>
    <row r="38" spans="1:179" ht="12.75" customHeight="1" x14ac:dyDescent="0.2">
      <c r="A38" s="284" t="s">
        <v>395</v>
      </c>
      <c r="B38" s="284"/>
      <c r="C38" s="284"/>
      <c r="D38" s="284"/>
      <c r="E38" s="284"/>
      <c r="F38" s="284"/>
      <c r="G38" s="285"/>
      <c r="H38" s="426" t="s">
        <v>375</v>
      </c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7"/>
      <c r="AJ38" s="427"/>
      <c r="AK38" s="427"/>
      <c r="AL38" s="427"/>
      <c r="AM38" s="427"/>
      <c r="AN38" s="427"/>
      <c r="AO38" s="427"/>
      <c r="AP38" s="427"/>
      <c r="AQ38" s="427"/>
      <c r="AR38" s="427"/>
      <c r="AS38" s="427"/>
      <c r="AT38" s="427"/>
      <c r="AU38" s="427"/>
      <c r="AV38" s="427"/>
      <c r="AW38" s="427"/>
      <c r="AX38" s="427"/>
      <c r="AY38" s="427"/>
      <c r="AZ38" s="427"/>
      <c r="BA38" s="427"/>
      <c r="BB38" s="427"/>
      <c r="BC38" s="427"/>
      <c r="BD38" s="427"/>
      <c r="BE38" s="427"/>
      <c r="BF38" s="427"/>
      <c r="BG38" s="427"/>
      <c r="BH38" s="427"/>
      <c r="BI38" s="427"/>
      <c r="BJ38" s="427"/>
      <c r="BK38" s="427"/>
      <c r="BL38" s="427"/>
      <c r="BM38" s="427"/>
      <c r="BN38" s="427"/>
      <c r="BO38" s="427"/>
      <c r="BP38" s="427"/>
      <c r="BQ38" s="427"/>
      <c r="BR38" s="427"/>
      <c r="BS38" s="427"/>
      <c r="BT38" s="427"/>
      <c r="BU38" s="427"/>
      <c r="BV38" s="427"/>
      <c r="BW38" s="427"/>
      <c r="BX38" s="427"/>
      <c r="BY38" s="427"/>
      <c r="BZ38" s="427"/>
      <c r="CA38" s="427"/>
      <c r="CB38" s="427"/>
      <c r="CC38" s="427"/>
      <c r="CD38" s="427"/>
      <c r="CE38" s="427"/>
      <c r="CF38" s="427"/>
      <c r="CG38" s="427"/>
      <c r="CH38" s="427"/>
      <c r="CI38" s="427"/>
      <c r="CJ38" s="427"/>
      <c r="CK38" s="427"/>
      <c r="CL38" s="283" t="s">
        <v>396</v>
      </c>
      <c r="CM38" s="284"/>
      <c r="CN38" s="284"/>
      <c r="CO38" s="284"/>
      <c r="CP38" s="284"/>
      <c r="CQ38" s="284"/>
      <c r="CR38" s="285"/>
      <c r="CS38" s="286" t="s">
        <v>147</v>
      </c>
      <c r="CT38" s="284"/>
      <c r="CU38" s="284"/>
      <c r="CV38" s="284"/>
      <c r="CW38" s="284"/>
      <c r="CX38" s="284"/>
      <c r="CY38" s="285"/>
      <c r="CZ38" s="286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5"/>
      <c r="DL38" s="286"/>
      <c r="DM38" s="284"/>
      <c r="DN38" s="284"/>
      <c r="DO38" s="284"/>
      <c r="DP38" s="284"/>
      <c r="DQ38" s="284"/>
      <c r="DR38" s="284"/>
      <c r="DS38" s="284"/>
      <c r="DT38" s="284"/>
      <c r="DU38" s="284"/>
      <c r="DV38" s="285"/>
      <c r="DW38" s="263"/>
      <c r="DX38" s="264"/>
      <c r="DY38" s="264"/>
      <c r="DZ38" s="264"/>
      <c r="EA38" s="264"/>
      <c r="EB38" s="264"/>
      <c r="EC38" s="264"/>
      <c r="ED38" s="264"/>
      <c r="EE38" s="264"/>
      <c r="EF38" s="265"/>
      <c r="EG38" s="263"/>
      <c r="EH38" s="264"/>
      <c r="EI38" s="264"/>
      <c r="EJ38" s="264"/>
      <c r="EK38" s="264"/>
      <c r="EL38" s="264"/>
      <c r="EM38" s="264"/>
      <c r="EN38" s="264"/>
      <c r="EO38" s="264"/>
      <c r="EP38" s="265"/>
      <c r="EQ38" s="263"/>
      <c r="ER38" s="264"/>
      <c r="ES38" s="264"/>
      <c r="ET38" s="264"/>
      <c r="EU38" s="264"/>
      <c r="EV38" s="264"/>
      <c r="EW38" s="264"/>
      <c r="EX38" s="264"/>
      <c r="EY38" s="264"/>
      <c r="EZ38" s="265"/>
      <c r="FA38" s="266"/>
      <c r="FB38" s="267"/>
      <c r="FC38" s="267"/>
      <c r="FD38" s="267"/>
      <c r="FE38" s="267"/>
      <c r="FF38" s="267"/>
      <c r="FG38" s="267"/>
      <c r="FH38" s="267"/>
      <c r="FI38" s="267"/>
      <c r="FJ38" s="267"/>
      <c r="FK38" s="268"/>
    </row>
    <row r="39" spans="1:179" x14ac:dyDescent="0.2">
      <c r="A39" s="284" t="s">
        <v>397</v>
      </c>
      <c r="B39" s="284"/>
      <c r="C39" s="284"/>
      <c r="D39" s="284"/>
      <c r="E39" s="284"/>
      <c r="F39" s="284"/>
      <c r="G39" s="285"/>
      <c r="H39" s="428" t="s">
        <v>398</v>
      </c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I39" s="429"/>
      <c r="AJ39" s="429"/>
      <c r="AK39" s="429"/>
      <c r="AL39" s="429"/>
      <c r="AM39" s="429"/>
      <c r="AN39" s="429"/>
      <c r="AO39" s="429"/>
      <c r="AP39" s="429"/>
      <c r="AQ39" s="429"/>
      <c r="AR39" s="429"/>
      <c r="AS39" s="429"/>
      <c r="AT39" s="429"/>
      <c r="AU39" s="429"/>
      <c r="AV39" s="429"/>
      <c r="AW39" s="429"/>
      <c r="AX39" s="429"/>
      <c r="AY39" s="429"/>
      <c r="AZ39" s="429"/>
      <c r="BA39" s="429"/>
      <c r="BB39" s="429"/>
      <c r="BC39" s="429"/>
      <c r="BD39" s="429"/>
      <c r="BE39" s="429"/>
      <c r="BF39" s="429"/>
      <c r="BG39" s="429"/>
      <c r="BH39" s="429"/>
      <c r="BI39" s="429"/>
      <c r="BJ39" s="429"/>
      <c r="BK39" s="429"/>
      <c r="BL39" s="429"/>
      <c r="BM39" s="429"/>
      <c r="BN39" s="429"/>
      <c r="BO39" s="429"/>
      <c r="BP39" s="429"/>
      <c r="BQ39" s="429"/>
      <c r="BR39" s="429"/>
      <c r="BS39" s="429"/>
      <c r="BT39" s="429"/>
      <c r="BU39" s="429"/>
      <c r="BV39" s="429"/>
      <c r="BW39" s="429"/>
      <c r="BX39" s="429"/>
      <c r="BY39" s="429"/>
      <c r="BZ39" s="429"/>
      <c r="CA39" s="429"/>
      <c r="CB39" s="429"/>
      <c r="CC39" s="429"/>
      <c r="CD39" s="429"/>
      <c r="CE39" s="429"/>
      <c r="CF39" s="429"/>
      <c r="CG39" s="429"/>
      <c r="CH39" s="429"/>
      <c r="CI39" s="429"/>
      <c r="CJ39" s="429"/>
      <c r="CK39" s="429"/>
      <c r="CL39" s="283" t="s">
        <v>399</v>
      </c>
      <c r="CM39" s="284"/>
      <c r="CN39" s="284"/>
      <c r="CO39" s="284"/>
      <c r="CP39" s="284"/>
      <c r="CQ39" s="284"/>
      <c r="CR39" s="285"/>
      <c r="CS39" s="286" t="s">
        <v>147</v>
      </c>
      <c r="CT39" s="284"/>
      <c r="CU39" s="284"/>
      <c r="CV39" s="284"/>
      <c r="CW39" s="284"/>
      <c r="CX39" s="284"/>
      <c r="CY39" s="285"/>
      <c r="CZ39" s="286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5"/>
      <c r="DL39" s="286"/>
      <c r="DM39" s="284"/>
      <c r="DN39" s="284"/>
      <c r="DO39" s="284"/>
      <c r="DP39" s="284"/>
      <c r="DQ39" s="284"/>
      <c r="DR39" s="284"/>
      <c r="DS39" s="284"/>
      <c r="DT39" s="284"/>
      <c r="DU39" s="284"/>
      <c r="DV39" s="285"/>
      <c r="DW39" s="263">
        <f>DW40</f>
        <v>5104790.7399999993</v>
      </c>
      <c r="DX39" s="264"/>
      <c r="DY39" s="264"/>
      <c r="DZ39" s="264"/>
      <c r="EA39" s="264"/>
      <c r="EB39" s="264"/>
      <c r="EC39" s="264"/>
      <c r="ED39" s="264"/>
      <c r="EE39" s="264"/>
      <c r="EF39" s="265"/>
      <c r="EG39" s="263">
        <f>EG40</f>
        <v>4612424.95</v>
      </c>
      <c r="EH39" s="264"/>
      <c r="EI39" s="264"/>
      <c r="EJ39" s="264"/>
      <c r="EK39" s="264"/>
      <c r="EL39" s="264"/>
      <c r="EM39" s="264"/>
      <c r="EN39" s="264"/>
      <c r="EO39" s="264"/>
      <c r="EP39" s="265"/>
      <c r="EQ39" s="263">
        <f>EQ40</f>
        <v>4612424.95</v>
      </c>
      <c r="ER39" s="264"/>
      <c r="ES39" s="264"/>
      <c r="ET39" s="264"/>
      <c r="EU39" s="264"/>
      <c r="EV39" s="264"/>
      <c r="EW39" s="264"/>
      <c r="EX39" s="264"/>
      <c r="EY39" s="264"/>
      <c r="EZ39" s="265"/>
      <c r="FA39" s="266"/>
      <c r="FB39" s="267"/>
      <c r="FC39" s="267"/>
      <c r="FD39" s="267"/>
      <c r="FE39" s="267"/>
      <c r="FF39" s="267"/>
      <c r="FG39" s="267"/>
      <c r="FH39" s="267"/>
      <c r="FI39" s="267"/>
      <c r="FJ39" s="267"/>
      <c r="FK39" s="268"/>
      <c r="FR39">
        <v>2</v>
      </c>
    </row>
    <row r="40" spans="1:179" ht="24" customHeight="1" x14ac:dyDescent="0.2">
      <c r="A40" s="284" t="s">
        <v>400</v>
      </c>
      <c r="B40" s="284"/>
      <c r="C40" s="284"/>
      <c r="D40" s="284"/>
      <c r="E40" s="284"/>
      <c r="F40" s="284"/>
      <c r="G40" s="285"/>
      <c r="H40" s="426" t="s">
        <v>357</v>
      </c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7"/>
      <c r="AL40" s="427"/>
      <c r="AM40" s="427"/>
      <c r="AN40" s="427"/>
      <c r="AO40" s="427"/>
      <c r="AP40" s="427"/>
      <c r="AQ40" s="427"/>
      <c r="AR40" s="427"/>
      <c r="AS40" s="427"/>
      <c r="AT40" s="427"/>
      <c r="AU40" s="427"/>
      <c r="AV40" s="427"/>
      <c r="AW40" s="427"/>
      <c r="AX40" s="427"/>
      <c r="AY40" s="427"/>
      <c r="AZ40" s="427"/>
      <c r="BA40" s="427"/>
      <c r="BB40" s="427"/>
      <c r="BC40" s="427"/>
      <c r="BD40" s="427"/>
      <c r="BE40" s="427"/>
      <c r="BF40" s="427"/>
      <c r="BG40" s="427"/>
      <c r="BH40" s="427"/>
      <c r="BI40" s="427"/>
      <c r="BJ40" s="427"/>
      <c r="BK40" s="427"/>
      <c r="BL40" s="427"/>
      <c r="BM40" s="427"/>
      <c r="BN40" s="427"/>
      <c r="BO40" s="427"/>
      <c r="BP40" s="427"/>
      <c r="BQ40" s="427"/>
      <c r="BR40" s="427"/>
      <c r="BS40" s="427"/>
      <c r="BT40" s="427"/>
      <c r="BU40" s="427"/>
      <c r="BV40" s="427"/>
      <c r="BW40" s="427"/>
      <c r="BX40" s="427"/>
      <c r="BY40" s="427"/>
      <c r="BZ40" s="427"/>
      <c r="CA40" s="427"/>
      <c r="CB40" s="427"/>
      <c r="CC40" s="427"/>
      <c r="CD40" s="427"/>
      <c r="CE40" s="427"/>
      <c r="CF40" s="427"/>
      <c r="CG40" s="427"/>
      <c r="CH40" s="427"/>
      <c r="CI40" s="427"/>
      <c r="CJ40" s="427"/>
      <c r="CK40" s="427"/>
      <c r="CL40" s="283" t="s">
        <v>401</v>
      </c>
      <c r="CM40" s="284"/>
      <c r="CN40" s="284"/>
      <c r="CO40" s="284"/>
      <c r="CP40" s="284"/>
      <c r="CQ40" s="284"/>
      <c r="CR40" s="285"/>
      <c r="CS40" s="286" t="s">
        <v>147</v>
      </c>
      <c r="CT40" s="284"/>
      <c r="CU40" s="284"/>
      <c r="CV40" s="284"/>
      <c r="CW40" s="284"/>
      <c r="CX40" s="284"/>
      <c r="CY40" s="285"/>
      <c r="CZ40" s="286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5"/>
      <c r="DL40" s="286"/>
      <c r="DM40" s="284"/>
      <c r="DN40" s="284"/>
      <c r="DO40" s="284"/>
      <c r="DP40" s="284"/>
      <c r="DQ40" s="284"/>
      <c r="DR40" s="284"/>
      <c r="DS40" s="284"/>
      <c r="DT40" s="284"/>
      <c r="DU40" s="284"/>
      <c r="DV40" s="285"/>
      <c r="DW40" s="263">
        <f>РАСШИФРОВКА!I121+РАСШИФРОВКА!I122+РАСШИФРОВКА!I123+РАСШИФРОВКА!I124+РАСШИФРОВКА!I125+РАСШИФРОВКА!I126+РАСШИФРОВКА!I127+РАСШИФРОВКА!I128+РАСШИФРОВКА!I129+РАСШИФРОВКА!I130+РАСШИФРОВКА!I131+РАСШИФРОВКА!I132+РАСШИФРОВКА!I134+РАСШИФРОВКА!I136+РАСШИФРОВКА!I147+РАСШИФРОВКА!I148+РАСШИФРОВКА!I133+РАСШИФРОВКА!I146+РАСШИФРОВКА!I145+РАСШИФРОВКА!I135-311940.96</f>
        <v>5104790.7399999993</v>
      </c>
      <c r="DX40" s="264"/>
      <c r="DY40" s="264"/>
      <c r="DZ40" s="264"/>
      <c r="EA40" s="264"/>
      <c r="EB40" s="264"/>
      <c r="EC40" s="264"/>
      <c r="ED40" s="264"/>
      <c r="EE40" s="264"/>
      <c r="EF40" s="265"/>
      <c r="EG40" s="263">
        <f>РАСШИФРОВКА!J121+РАСШИФРОВКА!J122+РАСШИФРОВКА!J123+РАСШИФРОВКА!J124+РАСШИФРОВКА!J125+РАСШИФРОВКА!J126+РАСШИФРОВКА!J127+РАСШИФРОВКА!J128+РАСШИФРОВКА!J129+РАСШИФРОВКА!J130+РАСШИФРОВКА!J131+РАСШИФРОВКА!J132+РАСШИФРОВКА!J134+РАСШИФРОВКА!J136</f>
        <v>4612424.95</v>
      </c>
      <c r="EH40" s="264"/>
      <c r="EI40" s="264"/>
      <c r="EJ40" s="264"/>
      <c r="EK40" s="264"/>
      <c r="EL40" s="264"/>
      <c r="EM40" s="264"/>
      <c r="EN40" s="264"/>
      <c r="EO40" s="264"/>
      <c r="EP40" s="265"/>
      <c r="EQ40" s="263">
        <f>РАСШИФРОВКА!K121+РАСШИФРОВКА!K122+РАСШИФРОВКА!K123+РАСШИФРОВКА!K124+РАСШИФРОВКА!K125+РАСШИФРОВКА!K126+РАСШИФРОВКА!K127+РАСШИФРОВКА!K128+РАСШИФРОВКА!K129+РАСШИФРОВКА!K130+РАСШИФРОВКА!K131+РАСШИФРОВКА!K132+РАСШИФРОВКА!K134+РАСШИФРОВКА!K136</f>
        <v>4612424.95</v>
      </c>
      <c r="ER40" s="264"/>
      <c r="ES40" s="264"/>
      <c r="ET40" s="264"/>
      <c r="EU40" s="264"/>
      <c r="EV40" s="264"/>
      <c r="EW40" s="264"/>
      <c r="EX40" s="264"/>
      <c r="EY40" s="264"/>
      <c r="EZ40" s="265"/>
      <c r="FA40" s="266"/>
      <c r="FB40" s="267"/>
      <c r="FC40" s="267"/>
      <c r="FD40" s="267"/>
      <c r="FE40" s="267"/>
      <c r="FF40" s="267"/>
      <c r="FG40" s="267"/>
      <c r="FH40" s="267"/>
      <c r="FI40" s="267"/>
      <c r="FJ40" s="267"/>
      <c r="FK40" s="268"/>
      <c r="FR40">
        <v>2</v>
      </c>
      <c r="FW40" t="s">
        <v>453</v>
      </c>
    </row>
    <row r="41" spans="1:179" x14ac:dyDescent="0.2">
      <c r="A41" s="430"/>
      <c r="B41" s="430"/>
      <c r="C41" s="430"/>
      <c r="D41" s="430"/>
      <c r="E41" s="430"/>
      <c r="F41" s="430"/>
      <c r="G41" s="431"/>
      <c r="H41" s="434" t="s">
        <v>359</v>
      </c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435"/>
      <c r="AU41" s="435"/>
      <c r="AV41" s="435"/>
      <c r="AW41" s="435"/>
      <c r="AX41" s="435"/>
      <c r="AY41" s="435"/>
      <c r="AZ41" s="435"/>
      <c r="BA41" s="435"/>
      <c r="BB41" s="435"/>
      <c r="BC41" s="435"/>
      <c r="BD41" s="435"/>
      <c r="BE41" s="435"/>
      <c r="BF41" s="435"/>
      <c r="BG41" s="435"/>
      <c r="BH41" s="435"/>
      <c r="BI41" s="435"/>
      <c r="BJ41" s="435"/>
      <c r="BK41" s="435"/>
      <c r="BL41" s="435"/>
      <c r="BM41" s="435"/>
      <c r="BN41" s="435"/>
      <c r="BO41" s="435"/>
      <c r="BP41" s="435"/>
      <c r="BQ41" s="435"/>
      <c r="BR41" s="435"/>
      <c r="BS41" s="435"/>
      <c r="BT41" s="435"/>
      <c r="BU41" s="435"/>
      <c r="BV41" s="435"/>
      <c r="BW41" s="435"/>
      <c r="BX41" s="435"/>
      <c r="BY41" s="435"/>
      <c r="BZ41" s="435"/>
      <c r="CA41" s="435"/>
      <c r="CB41" s="435"/>
      <c r="CC41" s="435"/>
      <c r="CD41" s="435"/>
      <c r="CE41" s="435"/>
      <c r="CF41" s="435"/>
      <c r="CG41" s="435"/>
      <c r="CH41" s="435"/>
      <c r="CI41" s="435"/>
      <c r="CJ41" s="435"/>
      <c r="CK41" s="436"/>
      <c r="CL41" s="437" t="s">
        <v>402</v>
      </c>
      <c r="CM41" s="430"/>
      <c r="CN41" s="430"/>
      <c r="CO41" s="430"/>
      <c r="CP41" s="430"/>
      <c r="CQ41" s="430"/>
      <c r="CR41" s="431"/>
      <c r="CS41" s="439"/>
      <c r="CT41" s="430"/>
      <c r="CU41" s="430"/>
      <c r="CV41" s="430"/>
      <c r="CW41" s="430"/>
      <c r="CX41" s="430"/>
      <c r="CY41" s="431"/>
      <c r="CZ41" s="439"/>
      <c r="DA41" s="430"/>
      <c r="DB41" s="430"/>
      <c r="DC41" s="430"/>
      <c r="DD41" s="430"/>
      <c r="DE41" s="430"/>
      <c r="DF41" s="430"/>
      <c r="DG41" s="430"/>
      <c r="DH41" s="430"/>
      <c r="DI41" s="430"/>
      <c r="DJ41" s="430"/>
      <c r="DK41" s="431"/>
      <c r="DL41" s="439"/>
      <c r="DM41" s="430"/>
      <c r="DN41" s="430"/>
      <c r="DO41" s="430"/>
      <c r="DP41" s="430"/>
      <c r="DQ41" s="430"/>
      <c r="DR41" s="430"/>
      <c r="DS41" s="430"/>
      <c r="DT41" s="430"/>
      <c r="DU41" s="430"/>
      <c r="DV41" s="431"/>
      <c r="DW41" s="441"/>
      <c r="DX41" s="442"/>
      <c r="DY41" s="442"/>
      <c r="DZ41" s="442"/>
      <c r="EA41" s="442"/>
      <c r="EB41" s="442"/>
      <c r="EC41" s="442"/>
      <c r="ED41" s="442"/>
      <c r="EE41" s="442"/>
      <c r="EF41" s="443"/>
      <c r="EG41" s="441"/>
      <c r="EH41" s="442"/>
      <c r="EI41" s="442"/>
      <c r="EJ41" s="442"/>
      <c r="EK41" s="442"/>
      <c r="EL41" s="442"/>
      <c r="EM41" s="442"/>
      <c r="EN41" s="442"/>
      <c r="EO41" s="442"/>
      <c r="EP41" s="443"/>
      <c r="EQ41" s="441"/>
      <c r="ER41" s="442"/>
      <c r="ES41" s="442"/>
      <c r="ET41" s="442"/>
      <c r="EU41" s="442"/>
      <c r="EV41" s="442"/>
      <c r="EW41" s="442"/>
      <c r="EX41" s="442"/>
      <c r="EY41" s="442"/>
      <c r="EZ41" s="443"/>
      <c r="FA41" s="447"/>
      <c r="FB41" s="398"/>
      <c r="FC41" s="398"/>
      <c r="FD41" s="398"/>
      <c r="FE41" s="398"/>
      <c r="FF41" s="398"/>
      <c r="FG41" s="398"/>
      <c r="FH41" s="398"/>
      <c r="FI41" s="398"/>
      <c r="FJ41" s="398"/>
      <c r="FK41" s="448"/>
    </row>
    <row r="42" spans="1:179" ht="9.6" customHeight="1" x14ac:dyDescent="0.2">
      <c r="A42" s="432"/>
      <c r="B42" s="432"/>
      <c r="C42" s="432"/>
      <c r="D42" s="432"/>
      <c r="E42" s="432"/>
      <c r="F42" s="432"/>
      <c r="G42" s="433"/>
      <c r="H42" s="452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  <c r="CB42" s="335"/>
      <c r="CC42" s="335"/>
      <c r="CD42" s="335"/>
      <c r="CE42" s="335"/>
      <c r="CF42" s="335"/>
      <c r="CG42" s="335"/>
      <c r="CH42" s="335"/>
      <c r="CI42" s="335"/>
      <c r="CJ42" s="335"/>
      <c r="CK42" s="335"/>
      <c r="CL42" s="438"/>
      <c r="CM42" s="432"/>
      <c r="CN42" s="432"/>
      <c r="CO42" s="432"/>
      <c r="CP42" s="432"/>
      <c r="CQ42" s="432"/>
      <c r="CR42" s="433"/>
      <c r="CS42" s="440"/>
      <c r="CT42" s="432"/>
      <c r="CU42" s="432"/>
      <c r="CV42" s="432"/>
      <c r="CW42" s="432"/>
      <c r="CX42" s="432"/>
      <c r="CY42" s="433"/>
      <c r="CZ42" s="440"/>
      <c r="DA42" s="432"/>
      <c r="DB42" s="432"/>
      <c r="DC42" s="432"/>
      <c r="DD42" s="432"/>
      <c r="DE42" s="432"/>
      <c r="DF42" s="432"/>
      <c r="DG42" s="432"/>
      <c r="DH42" s="432"/>
      <c r="DI42" s="432"/>
      <c r="DJ42" s="432"/>
      <c r="DK42" s="433"/>
      <c r="DL42" s="440"/>
      <c r="DM42" s="432"/>
      <c r="DN42" s="432"/>
      <c r="DO42" s="432"/>
      <c r="DP42" s="432"/>
      <c r="DQ42" s="432"/>
      <c r="DR42" s="432"/>
      <c r="DS42" s="432"/>
      <c r="DT42" s="432"/>
      <c r="DU42" s="432"/>
      <c r="DV42" s="433"/>
      <c r="DW42" s="444"/>
      <c r="DX42" s="445"/>
      <c r="DY42" s="445"/>
      <c r="DZ42" s="445"/>
      <c r="EA42" s="445"/>
      <c r="EB42" s="445"/>
      <c r="EC42" s="445"/>
      <c r="ED42" s="445"/>
      <c r="EE42" s="445"/>
      <c r="EF42" s="446"/>
      <c r="EG42" s="444"/>
      <c r="EH42" s="445"/>
      <c r="EI42" s="445"/>
      <c r="EJ42" s="445"/>
      <c r="EK42" s="445"/>
      <c r="EL42" s="445"/>
      <c r="EM42" s="445"/>
      <c r="EN42" s="445"/>
      <c r="EO42" s="445"/>
      <c r="EP42" s="446"/>
      <c r="EQ42" s="444"/>
      <c r="ER42" s="445"/>
      <c r="ES42" s="445"/>
      <c r="ET42" s="445"/>
      <c r="EU42" s="445"/>
      <c r="EV42" s="445"/>
      <c r="EW42" s="445"/>
      <c r="EX42" s="445"/>
      <c r="EY42" s="445"/>
      <c r="EZ42" s="446"/>
      <c r="FA42" s="449"/>
      <c r="FB42" s="450"/>
      <c r="FC42" s="450"/>
      <c r="FD42" s="450"/>
      <c r="FE42" s="450"/>
      <c r="FF42" s="450"/>
      <c r="FG42" s="450"/>
      <c r="FH42" s="450"/>
      <c r="FI42" s="450"/>
      <c r="FJ42" s="450"/>
      <c r="FK42" s="451"/>
    </row>
    <row r="43" spans="1:179" x14ac:dyDescent="0.2">
      <c r="A43" s="430"/>
      <c r="B43" s="430"/>
      <c r="C43" s="430"/>
      <c r="D43" s="430"/>
      <c r="E43" s="430"/>
      <c r="F43" s="430"/>
      <c r="G43" s="431"/>
      <c r="H43" s="434" t="s">
        <v>361</v>
      </c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435"/>
      <c r="AU43" s="435"/>
      <c r="AV43" s="435"/>
      <c r="AW43" s="435"/>
      <c r="AX43" s="435"/>
      <c r="AY43" s="435"/>
      <c r="AZ43" s="435"/>
      <c r="BA43" s="435"/>
      <c r="BB43" s="435"/>
      <c r="BC43" s="435"/>
      <c r="BD43" s="435"/>
      <c r="BE43" s="435"/>
      <c r="BF43" s="435"/>
      <c r="BG43" s="435"/>
      <c r="BH43" s="435"/>
      <c r="BI43" s="435"/>
      <c r="BJ43" s="435"/>
      <c r="BK43" s="435"/>
      <c r="BL43" s="435"/>
      <c r="BM43" s="435"/>
      <c r="BN43" s="435"/>
      <c r="BO43" s="435"/>
      <c r="BP43" s="435"/>
      <c r="BQ43" s="435"/>
      <c r="BR43" s="435"/>
      <c r="BS43" s="435"/>
      <c r="BT43" s="435"/>
      <c r="BU43" s="435"/>
      <c r="BV43" s="435"/>
      <c r="BW43" s="435"/>
      <c r="BX43" s="435"/>
      <c r="BY43" s="435"/>
      <c r="BZ43" s="435"/>
      <c r="CA43" s="435"/>
      <c r="CB43" s="435"/>
      <c r="CC43" s="435"/>
      <c r="CD43" s="435"/>
      <c r="CE43" s="435"/>
      <c r="CF43" s="435"/>
      <c r="CG43" s="435"/>
      <c r="CH43" s="435"/>
      <c r="CI43" s="435"/>
      <c r="CJ43" s="435"/>
      <c r="CK43" s="436"/>
      <c r="CL43" s="437" t="s">
        <v>403</v>
      </c>
      <c r="CM43" s="430"/>
      <c r="CN43" s="430"/>
      <c r="CO43" s="430"/>
      <c r="CP43" s="430"/>
      <c r="CQ43" s="430"/>
      <c r="CR43" s="431"/>
      <c r="CS43" s="439"/>
      <c r="CT43" s="430"/>
      <c r="CU43" s="430"/>
      <c r="CV43" s="430"/>
      <c r="CW43" s="430"/>
      <c r="CX43" s="430"/>
      <c r="CY43" s="431"/>
      <c r="CZ43" s="439"/>
      <c r="DA43" s="430"/>
      <c r="DB43" s="430"/>
      <c r="DC43" s="430"/>
      <c r="DD43" s="430"/>
      <c r="DE43" s="430"/>
      <c r="DF43" s="430"/>
      <c r="DG43" s="430"/>
      <c r="DH43" s="430"/>
      <c r="DI43" s="430"/>
      <c r="DJ43" s="430"/>
      <c r="DK43" s="431"/>
      <c r="DL43" s="439"/>
      <c r="DM43" s="430"/>
      <c r="DN43" s="430"/>
      <c r="DO43" s="430"/>
      <c r="DP43" s="430"/>
      <c r="DQ43" s="430"/>
      <c r="DR43" s="430"/>
      <c r="DS43" s="430"/>
      <c r="DT43" s="430"/>
      <c r="DU43" s="430"/>
      <c r="DV43" s="431"/>
      <c r="DW43" s="441"/>
      <c r="DX43" s="442"/>
      <c r="DY43" s="442"/>
      <c r="DZ43" s="442"/>
      <c r="EA43" s="442"/>
      <c r="EB43" s="442"/>
      <c r="EC43" s="442"/>
      <c r="ED43" s="442"/>
      <c r="EE43" s="442"/>
      <c r="EF43" s="443"/>
      <c r="EG43" s="441"/>
      <c r="EH43" s="442"/>
      <c r="EI43" s="442"/>
      <c r="EJ43" s="442"/>
      <c r="EK43" s="442"/>
      <c r="EL43" s="442"/>
      <c r="EM43" s="442"/>
      <c r="EN43" s="442"/>
      <c r="EO43" s="442"/>
      <c r="EP43" s="443"/>
      <c r="EQ43" s="441"/>
      <c r="ER43" s="442"/>
      <c r="ES43" s="442"/>
      <c r="ET43" s="442"/>
      <c r="EU43" s="442"/>
      <c r="EV43" s="442"/>
      <c r="EW43" s="442"/>
      <c r="EX43" s="442"/>
      <c r="EY43" s="442"/>
      <c r="EZ43" s="443"/>
      <c r="FA43" s="447"/>
      <c r="FB43" s="398"/>
      <c r="FC43" s="398"/>
      <c r="FD43" s="398"/>
      <c r="FE43" s="398"/>
      <c r="FF43" s="398"/>
      <c r="FG43" s="398"/>
      <c r="FH43" s="398"/>
      <c r="FI43" s="398"/>
      <c r="FJ43" s="398"/>
      <c r="FK43" s="448"/>
    </row>
    <row r="44" spans="1:179" ht="10.5" customHeight="1" x14ac:dyDescent="0.2">
      <c r="A44" s="432"/>
      <c r="B44" s="432"/>
      <c r="C44" s="432"/>
      <c r="D44" s="432"/>
      <c r="E44" s="432"/>
      <c r="F44" s="432"/>
      <c r="G44" s="433"/>
      <c r="H44" s="452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5"/>
      <c r="CA44" s="335"/>
      <c r="CB44" s="335"/>
      <c r="CC44" s="335"/>
      <c r="CD44" s="335"/>
      <c r="CE44" s="335"/>
      <c r="CF44" s="335"/>
      <c r="CG44" s="335"/>
      <c r="CH44" s="335"/>
      <c r="CI44" s="335"/>
      <c r="CJ44" s="335"/>
      <c r="CK44" s="335"/>
      <c r="CL44" s="438"/>
      <c r="CM44" s="432"/>
      <c r="CN44" s="432"/>
      <c r="CO44" s="432"/>
      <c r="CP44" s="432"/>
      <c r="CQ44" s="432"/>
      <c r="CR44" s="433"/>
      <c r="CS44" s="440"/>
      <c r="CT44" s="432"/>
      <c r="CU44" s="432"/>
      <c r="CV44" s="432"/>
      <c r="CW44" s="432"/>
      <c r="CX44" s="432"/>
      <c r="CY44" s="433"/>
      <c r="CZ44" s="440"/>
      <c r="DA44" s="432"/>
      <c r="DB44" s="432"/>
      <c r="DC44" s="432"/>
      <c r="DD44" s="432"/>
      <c r="DE44" s="432"/>
      <c r="DF44" s="432"/>
      <c r="DG44" s="432"/>
      <c r="DH44" s="432"/>
      <c r="DI44" s="432"/>
      <c r="DJ44" s="432"/>
      <c r="DK44" s="433"/>
      <c r="DL44" s="440"/>
      <c r="DM44" s="432"/>
      <c r="DN44" s="432"/>
      <c r="DO44" s="432"/>
      <c r="DP44" s="432"/>
      <c r="DQ44" s="432"/>
      <c r="DR44" s="432"/>
      <c r="DS44" s="432"/>
      <c r="DT44" s="432"/>
      <c r="DU44" s="432"/>
      <c r="DV44" s="433"/>
      <c r="DW44" s="444"/>
      <c r="DX44" s="445"/>
      <c r="DY44" s="445"/>
      <c r="DZ44" s="445"/>
      <c r="EA44" s="445"/>
      <c r="EB44" s="445"/>
      <c r="EC44" s="445"/>
      <c r="ED44" s="445"/>
      <c r="EE44" s="445"/>
      <c r="EF44" s="446"/>
      <c r="EG44" s="444"/>
      <c r="EH44" s="445"/>
      <c r="EI44" s="445"/>
      <c r="EJ44" s="445"/>
      <c r="EK44" s="445"/>
      <c r="EL44" s="445"/>
      <c r="EM44" s="445"/>
      <c r="EN44" s="445"/>
      <c r="EO44" s="445"/>
      <c r="EP44" s="446"/>
      <c r="EQ44" s="444"/>
      <c r="ER44" s="445"/>
      <c r="ES44" s="445"/>
      <c r="ET44" s="445"/>
      <c r="EU44" s="445"/>
      <c r="EV44" s="445"/>
      <c r="EW44" s="445"/>
      <c r="EX44" s="445"/>
      <c r="EY44" s="445"/>
      <c r="EZ44" s="446"/>
      <c r="FA44" s="449"/>
      <c r="FB44" s="450"/>
      <c r="FC44" s="450"/>
      <c r="FD44" s="450"/>
      <c r="FE44" s="450"/>
      <c r="FF44" s="450"/>
      <c r="FG44" s="450"/>
      <c r="FH44" s="450"/>
      <c r="FI44" s="450"/>
      <c r="FJ44" s="450"/>
      <c r="FK44" s="451"/>
    </row>
    <row r="45" spans="1:179" x14ac:dyDescent="0.2">
      <c r="A45" s="284" t="s">
        <v>404</v>
      </c>
      <c r="B45" s="284"/>
      <c r="C45" s="284"/>
      <c r="D45" s="284"/>
      <c r="E45" s="284"/>
      <c r="F45" s="284"/>
      <c r="G45" s="285"/>
      <c r="H45" s="426" t="s">
        <v>364</v>
      </c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27"/>
      <c r="BJ45" s="427"/>
      <c r="BK45" s="427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  <c r="BY45" s="427"/>
      <c r="BZ45" s="427"/>
      <c r="CA45" s="427"/>
      <c r="CB45" s="427"/>
      <c r="CC45" s="427"/>
      <c r="CD45" s="427"/>
      <c r="CE45" s="427"/>
      <c r="CF45" s="427"/>
      <c r="CG45" s="427"/>
      <c r="CH45" s="427"/>
      <c r="CI45" s="427"/>
      <c r="CJ45" s="427"/>
      <c r="CK45" s="427"/>
      <c r="CL45" s="283" t="s">
        <v>405</v>
      </c>
      <c r="CM45" s="284"/>
      <c r="CN45" s="284"/>
      <c r="CO45" s="284"/>
      <c r="CP45" s="284"/>
      <c r="CQ45" s="284"/>
      <c r="CR45" s="285"/>
      <c r="CS45" s="286" t="s">
        <v>147</v>
      </c>
      <c r="CT45" s="284"/>
      <c r="CU45" s="284"/>
      <c r="CV45" s="284"/>
      <c r="CW45" s="284"/>
      <c r="CX45" s="284"/>
      <c r="CY45" s="285"/>
      <c r="CZ45" s="286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5"/>
      <c r="DL45" s="286"/>
      <c r="DM45" s="284"/>
      <c r="DN45" s="284"/>
      <c r="DO45" s="284"/>
      <c r="DP45" s="284"/>
      <c r="DQ45" s="284"/>
      <c r="DR45" s="284"/>
      <c r="DS45" s="284"/>
      <c r="DT45" s="284"/>
      <c r="DU45" s="284"/>
      <c r="DV45" s="285"/>
      <c r="DW45" s="263"/>
      <c r="DX45" s="264"/>
      <c r="DY45" s="264"/>
      <c r="DZ45" s="264"/>
      <c r="EA45" s="264"/>
      <c r="EB45" s="264"/>
      <c r="EC45" s="264"/>
      <c r="ED45" s="264"/>
      <c r="EE45" s="264"/>
      <c r="EF45" s="265"/>
      <c r="EG45" s="263"/>
      <c r="EH45" s="264"/>
      <c r="EI45" s="264"/>
      <c r="EJ45" s="264"/>
      <c r="EK45" s="264"/>
      <c r="EL45" s="264"/>
      <c r="EM45" s="264"/>
      <c r="EN45" s="264"/>
      <c r="EO45" s="264"/>
      <c r="EP45" s="265"/>
      <c r="EQ45" s="263"/>
      <c r="ER45" s="264"/>
      <c r="ES45" s="264"/>
      <c r="ET45" s="264"/>
      <c r="EU45" s="264"/>
      <c r="EV45" s="264"/>
      <c r="EW45" s="264"/>
      <c r="EX45" s="264"/>
      <c r="EY45" s="264"/>
      <c r="EZ45" s="265"/>
      <c r="FA45" s="266"/>
      <c r="FB45" s="267"/>
      <c r="FC45" s="267"/>
      <c r="FD45" s="267"/>
      <c r="FE45" s="267"/>
      <c r="FF45" s="267"/>
      <c r="FG45" s="267"/>
      <c r="FH45" s="267"/>
      <c r="FI45" s="267"/>
      <c r="FJ45" s="267"/>
      <c r="FK45" s="268"/>
    </row>
    <row r="46" spans="1:179" ht="24" customHeight="1" x14ac:dyDescent="0.2">
      <c r="A46" s="284" t="s">
        <v>138</v>
      </c>
      <c r="B46" s="284"/>
      <c r="C46" s="284"/>
      <c r="D46" s="284"/>
      <c r="E46" s="284"/>
      <c r="F46" s="284"/>
      <c r="G46" s="285"/>
      <c r="H46" s="453" t="s">
        <v>406</v>
      </c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0"/>
      <c r="BS46" s="250"/>
      <c r="BT46" s="250"/>
      <c r="BU46" s="250"/>
      <c r="BV46" s="250"/>
      <c r="BW46" s="250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83" t="s">
        <v>407</v>
      </c>
      <c r="CM46" s="284"/>
      <c r="CN46" s="284"/>
      <c r="CO46" s="284"/>
      <c r="CP46" s="284"/>
      <c r="CQ46" s="284"/>
      <c r="CR46" s="285"/>
      <c r="CS46" s="286" t="s">
        <v>147</v>
      </c>
      <c r="CT46" s="284"/>
      <c r="CU46" s="284"/>
      <c r="CV46" s="284"/>
      <c r="CW46" s="284"/>
      <c r="CX46" s="284"/>
      <c r="CY46" s="285"/>
      <c r="CZ46" s="286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5"/>
      <c r="DL46" s="286"/>
      <c r="DM46" s="284"/>
      <c r="DN46" s="284"/>
      <c r="DO46" s="284"/>
      <c r="DP46" s="284"/>
      <c r="DQ46" s="284"/>
      <c r="DR46" s="284"/>
      <c r="DS46" s="284"/>
      <c r="DT46" s="284"/>
      <c r="DU46" s="284"/>
      <c r="DV46" s="285"/>
      <c r="DW46" s="263">
        <f>DW49+DW50+DW51+DW48</f>
        <v>13710736.75</v>
      </c>
      <c r="DX46" s="264"/>
      <c r="DY46" s="264"/>
      <c r="DZ46" s="264"/>
      <c r="EA46" s="264"/>
      <c r="EB46" s="264"/>
      <c r="EC46" s="264"/>
      <c r="ED46" s="264"/>
      <c r="EE46" s="264"/>
      <c r="EF46" s="265"/>
      <c r="EG46" s="263">
        <f>EG49+EG50+EG51</f>
        <v>9683417.7600000016</v>
      </c>
      <c r="EH46" s="264"/>
      <c r="EI46" s="264"/>
      <c r="EJ46" s="264"/>
      <c r="EK46" s="264"/>
      <c r="EL46" s="264"/>
      <c r="EM46" s="264"/>
      <c r="EN46" s="264"/>
      <c r="EO46" s="264"/>
      <c r="EP46" s="265"/>
      <c r="EQ46" s="263">
        <f>EQ49+EQ50+EQ51</f>
        <v>9917379.9199999999</v>
      </c>
      <c r="ER46" s="264"/>
      <c r="ES46" s="264"/>
      <c r="ET46" s="264"/>
      <c r="EU46" s="264"/>
      <c r="EV46" s="264"/>
      <c r="EW46" s="264"/>
      <c r="EX46" s="264"/>
      <c r="EY46" s="264"/>
      <c r="EZ46" s="265"/>
      <c r="FA46" s="266"/>
      <c r="FB46" s="267"/>
      <c r="FC46" s="267"/>
      <c r="FD46" s="267"/>
      <c r="FE46" s="267"/>
      <c r="FF46" s="267"/>
      <c r="FG46" s="267"/>
      <c r="FH46" s="267"/>
      <c r="FI46" s="267"/>
      <c r="FJ46" s="267"/>
      <c r="FK46" s="268"/>
    </row>
    <row r="47" spans="1:179" x14ac:dyDescent="0.2">
      <c r="A47" s="430"/>
      <c r="B47" s="430"/>
      <c r="C47" s="430"/>
      <c r="D47" s="430"/>
      <c r="E47" s="430"/>
      <c r="F47" s="430"/>
      <c r="G47" s="431"/>
      <c r="H47" s="456" t="s">
        <v>408</v>
      </c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7"/>
      <c r="U47" s="457"/>
      <c r="V47" s="457"/>
      <c r="W47" s="457"/>
      <c r="X47" s="457"/>
      <c r="Y47" s="457"/>
      <c r="Z47" s="457"/>
      <c r="AA47" s="457"/>
      <c r="AB47" s="457"/>
      <c r="AC47" s="457"/>
      <c r="AD47" s="457"/>
      <c r="AE47" s="457"/>
      <c r="AF47" s="457"/>
      <c r="AG47" s="457"/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7"/>
      <c r="AS47" s="457"/>
      <c r="AT47" s="457"/>
      <c r="AU47" s="457"/>
      <c r="AV47" s="457"/>
      <c r="AW47" s="457"/>
      <c r="AX47" s="457"/>
      <c r="AY47" s="457"/>
      <c r="AZ47" s="457"/>
      <c r="BA47" s="457"/>
      <c r="BB47" s="457"/>
      <c r="BC47" s="457"/>
      <c r="BD47" s="457"/>
      <c r="BE47" s="457"/>
      <c r="BF47" s="457"/>
      <c r="BG47" s="457"/>
      <c r="BH47" s="457"/>
      <c r="BI47" s="457"/>
      <c r="BJ47" s="457"/>
      <c r="BK47" s="457"/>
      <c r="BL47" s="457"/>
      <c r="BM47" s="457"/>
      <c r="BN47" s="457"/>
      <c r="BO47" s="457"/>
      <c r="BP47" s="457"/>
      <c r="BQ47" s="457"/>
      <c r="BR47" s="457"/>
      <c r="BS47" s="457"/>
      <c r="BT47" s="457"/>
      <c r="BU47" s="457"/>
      <c r="BV47" s="457"/>
      <c r="BW47" s="457"/>
      <c r="BX47" s="457"/>
      <c r="BY47" s="457"/>
      <c r="BZ47" s="457"/>
      <c r="CA47" s="457"/>
      <c r="CB47" s="457"/>
      <c r="CC47" s="457"/>
      <c r="CD47" s="457"/>
      <c r="CE47" s="457"/>
      <c r="CF47" s="457"/>
      <c r="CG47" s="457"/>
      <c r="CH47" s="457"/>
      <c r="CI47" s="457"/>
      <c r="CJ47" s="457"/>
      <c r="CK47" s="458"/>
      <c r="CL47" s="437" t="s">
        <v>409</v>
      </c>
      <c r="CM47" s="430"/>
      <c r="CN47" s="430"/>
      <c r="CO47" s="430"/>
      <c r="CP47" s="430"/>
      <c r="CQ47" s="430"/>
      <c r="CR47" s="431"/>
      <c r="CS47" s="439"/>
      <c r="CT47" s="430"/>
      <c r="CU47" s="430"/>
      <c r="CV47" s="430"/>
      <c r="CW47" s="430"/>
      <c r="CX47" s="430"/>
      <c r="CY47" s="431"/>
      <c r="CZ47" s="286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5"/>
      <c r="DL47" s="439"/>
      <c r="DM47" s="430"/>
      <c r="DN47" s="430"/>
      <c r="DO47" s="430"/>
      <c r="DP47" s="430"/>
      <c r="DQ47" s="430"/>
      <c r="DR47" s="430"/>
      <c r="DS47" s="430"/>
      <c r="DT47" s="430"/>
      <c r="DU47" s="430"/>
      <c r="DV47" s="62"/>
      <c r="DW47" s="441"/>
      <c r="DX47" s="442"/>
      <c r="DY47" s="442"/>
      <c r="DZ47" s="442"/>
      <c r="EA47" s="442"/>
      <c r="EB47" s="442"/>
      <c r="EC47" s="442"/>
      <c r="ED47" s="442"/>
      <c r="EE47" s="442"/>
      <c r="EF47" s="443"/>
      <c r="EG47" s="263"/>
      <c r="EH47" s="264"/>
      <c r="EI47" s="264"/>
      <c r="EJ47" s="264"/>
      <c r="EK47" s="264"/>
      <c r="EL47" s="264"/>
      <c r="EM47" s="264"/>
      <c r="EN47" s="264"/>
      <c r="EO47" s="264"/>
      <c r="EP47" s="265"/>
      <c r="EQ47" s="263"/>
      <c r="ER47" s="264"/>
      <c r="ES47" s="264"/>
      <c r="ET47" s="264"/>
      <c r="EU47" s="264"/>
      <c r="EV47" s="264"/>
      <c r="EW47" s="264"/>
      <c r="EX47" s="264"/>
      <c r="EY47" s="264"/>
      <c r="EZ47" s="265"/>
      <c r="FA47" s="266"/>
      <c r="FB47" s="267"/>
      <c r="FC47" s="267"/>
      <c r="FD47" s="267"/>
      <c r="FE47" s="267"/>
      <c r="FF47" s="267"/>
      <c r="FG47" s="267"/>
      <c r="FH47" s="267"/>
      <c r="FI47" s="267"/>
      <c r="FJ47" s="267"/>
      <c r="FK47" s="268"/>
    </row>
    <row r="48" spans="1:179" x14ac:dyDescent="0.2">
      <c r="A48" s="454"/>
      <c r="B48" s="454"/>
      <c r="C48" s="454"/>
      <c r="D48" s="454"/>
      <c r="E48" s="454"/>
      <c r="F48" s="454"/>
      <c r="G48" s="455"/>
      <c r="H48" s="459"/>
      <c r="I48" s="460"/>
      <c r="J48" s="460"/>
      <c r="K48" s="460"/>
      <c r="L48" s="460"/>
      <c r="M48" s="460"/>
      <c r="N48" s="460"/>
      <c r="O48" s="460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  <c r="AG48" s="460"/>
      <c r="AH48" s="460"/>
      <c r="AI48" s="460"/>
      <c r="AJ48" s="460"/>
      <c r="AK48" s="460"/>
      <c r="AL48" s="460"/>
      <c r="AM48" s="460"/>
      <c r="AN48" s="460"/>
      <c r="AO48" s="460"/>
      <c r="AP48" s="460"/>
      <c r="AQ48" s="460"/>
      <c r="AR48" s="460"/>
      <c r="AS48" s="460"/>
      <c r="AT48" s="460"/>
      <c r="AU48" s="460"/>
      <c r="AV48" s="460"/>
      <c r="AW48" s="460"/>
      <c r="AX48" s="460"/>
      <c r="AY48" s="460"/>
      <c r="AZ48" s="460"/>
      <c r="BA48" s="460"/>
      <c r="BB48" s="460"/>
      <c r="BC48" s="460"/>
      <c r="BD48" s="460"/>
      <c r="BE48" s="460"/>
      <c r="BF48" s="460"/>
      <c r="BG48" s="460"/>
      <c r="BH48" s="460"/>
      <c r="BI48" s="460"/>
      <c r="BJ48" s="460"/>
      <c r="BK48" s="460"/>
      <c r="BL48" s="460"/>
      <c r="BM48" s="460"/>
      <c r="BN48" s="460"/>
      <c r="BO48" s="460"/>
      <c r="BP48" s="460"/>
      <c r="BQ48" s="460"/>
      <c r="BR48" s="460"/>
      <c r="BS48" s="460"/>
      <c r="BT48" s="460"/>
      <c r="BU48" s="460"/>
      <c r="BV48" s="460"/>
      <c r="BW48" s="460"/>
      <c r="BX48" s="460"/>
      <c r="BY48" s="460"/>
      <c r="BZ48" s="460"/>
      <c r="CA48" s="460"/>
      <c r="CB48" s="460"/>
      <c r="CC48" s="460"/>
      <c r="CD48" s="460"/>
      <c r="CE48" s="460"/>
      <c r="CF48" s="460"/>
      <c r="CG48" s="460"/>
      <c r="CH48" s="460"/>
      <c r="CI48" s="460"/>
      <c r="CJ48" s="460"/>
      <c r="CK48" s="460"/>
      <c r="CL48" s="437" t="s">
        <v>409</v>
      </c>
      <c r="CM48" s="430"/>
      <c r="CN48" s="430"/>
      <c r="CO48" s="430"/>
      <c r="CP48" s="430"/>
      <c r="CQ48" s="430"/>
      <c r="CR48" s="431"/>
      <c r="CS48" s="439"/>
      <c r="CT48" s="430"/>
      <c r="CU48" s="430"/>
      <c r="CV48" s="430"/>
      <c r="CW48" s="430"/>
      <c r="CX48" s="430"/>
      <c r="CY48" s="431"/>
      <c r="CZ48" s="286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5"/>
      <c r="DL48" s="439"/>
      <c r="DM48" s="430"/>
      <c r="DN48" s="430"/>
      <c r="DO48" s="430"/>
      <c r="DP48" s="430"/>
      <c r="DQ48" s="430"/>
      <c r="DR48" s="430"/>
      <c r="DS48" s="430"/>
      <c r="DT48" s="430"/>
      <c r="DU48" s="430"/>
      <c r="DV48" s="63"/>
      <c r="DW48" s="441"/>
      <c r="DX48" s="442"/>
      <c r="DY48" s="442"/>
      <c r="DZ48" s="442"/>
      <c r="EA48" s="442"/>
      <c r="EB48" s="442"/>
      <c r="EC48" s="442"/>
      <c r="ED48" s="442"/>
      <c r="EE48" s="442"/>
      <c r="EF48" s="443"/>
      <c r="EG48" s="263"/>
      <c r="EH48" s="264"/>
      <c r="EI48" s="264"/>
      <c r="EJ48" s="264"/>
      <c r="EK48" s="264"/>
      <c r="EL48" s="264"/>
      <c r="EM48" s="264"/>
      <c r="EN48" s="264"/>
      <c r="EO48" s="264"/>
      <c r="EP48" s="265"/>
      <c r="EQ48" s="263"/>
      <c r="ER48" s="264"/>
      <c r="ES48" s="264"/>
      <c r="ET48" s="264"/>
      <c r="EU48" s="264"/>
      <c r="EV48" s="264"/>
      <c r="EW48" s="264"/>
      <c r="EX48" s="264"/>
      <c r="EY48" s="264"/>
      <c r="EZ48" s="265"/>
      <c r="FA48" s="266"/>
      <c r="FB48" s="267"/>
      <c r="FC48" s="267"/>
      <c r="FD48" s="267"/>
      <c r="FE48" s="267"/>
      <c r="FF48" s="267"/>
      <c r="FG48" s="267"/>
      <c r="FH48" s="267"/>
      <c r="FI48" s="267"/>
      <c r="FJ48" s="267"/>
      <c r="FK48" s="268"/>
    </row>
    <row r="49" spans="1:167" x14ac:dyDescent="0.2">
      <c r="A49" s="454"/>
      <c r="B49" s="454"/>
      <c r="C49" s="454"/>
      <c r="D49" s="454"/>
      <c r="E49" s="454"/>
      <c r="F49" s="454"/>
      <c r="G49" s="455"/>
      <c r="H49" s="459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460"/>
      <c r="U49" s="460"/>
      <c r="V49" s="460"/>
      <c r="W49" s="460"/>
      <c r="X49" s="460"/>
      <c r="Y49" s="460"/>
      <c r="Z49" s="460"/>
      <c r="AA49" s="460"/>
      <c r="AB49" s="460"/>
      <c r="AC49" s="460"/>
      <c r="AD49" s="460"/>
      <c r="AE49" s="460"/>
      <c r="AF49" s="460"/>
      <c r="AG49" s="460"/>
      <c r="AH49" s="460"/>
      <c r="AI49" s="460"/>
      <c r="AJ49" s="460"/>
      <c r="AK49" s="460"/>
      <c r="AL49" s="460"/>
      <c r="AM49" s="460"/>
      <c r="AN49" s="460"/>
      <c r="AO49" s="460"/>
      <c r="AP49" s="460"/>
      <c r="AQ49" s="460"/>
      <c r="AR49" s="460"/>
      <c r="AS49" s="460"/>
      <c r="AT49" s="460"/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460"/>
      <c r="BG49" s="460"/>
      <c r="BH49" s="460"/>
      <c r="BI49" s="460"/>
      <c r="BJ49" s="460"/>
      <c r="BK49" s="460"/>
      <c r="BL49" s="460"/>
      <c r="BM49" s="460"/>
      <c r="BN49" s="460"/>
      <c r="BO49" s="460"/>
      <c r="BP49" s="460"/>
      <c r="BQ49" s="460"/>
      <c r="BR49" s="460"/>
      <c r="BS49" s="460"/>
      <c r="BT49" s="460"/>
      <c r="BU49" s="460"/>
      <c r="BV49" s="460"/>
      <c r="BW49" s="460"/>
      <c r="BX49" s="460"/>
      <c r="BY49" s="460"/>
      <c r="BZ49" s="460"/>
      <c r="CA49" s="460"/>
      <c r="CB49" s="460"/>
      <c r="CC49" s="460"/>
      <c r="CD49" s="460"/>
      <c r="CE49" s="460"/>
      <c r="CF49" s="460"/>
      <c r="CG49" s="460"/>
      <c r="CH49" s="460"/>
      <c r="CI49" s="460"/>
      <c r="CJ49" s="460"/>
      <c r="CK49" s="460"/>
      <c r="CL49" s="437" t="s">
        <v>409</v>
      </c>
      <c r="CM49" s="430"/>
      <c r="CN49" s="430"/>
      <c r="CO49" s="430"/>
      <c r="CP49" s="430"/>
      <c r="CQ49" s="430"/>
      <c r="CR49" s="431"/>
      <c r="CS49" s="439" t="s">
        <v>419</v>
      </c>
      <c r="CT49" s="430"/>
      <c r="CU49" s="430"/>
      <c r="CV49" s="430"/>
      <c r="CW49" s="430"/>
      <c r="CX49" s="430"/>
      <c r="CY49" s="431"/>
      <c r="CZ49" s="286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5"/>
      <c r="DL49" s="439"/>
      <c r="DM49" s="430"/>
      <c r="DN49" s="430"/>
      <c r="DO49" s="430"/>
      <c r="DP49" s="430"/>
      <c r="DQ49" s="430"/>
      <c r="DR49" s="430"/>
      <c r="DS49" s="430"/>
      <c r="DT49" s="430"/>
      <c r="DU49" s="430"/>
      <c r="DV49" s="63"/>
      <c r="DW49" s="441">
        <f>DW17-DW48</f>
        <v>13710736.75</v>
      </c>
      <c r="DX49" s="442"/>
      <c r="DY49" s="442"/>
      <c r="DZ49" s="442"/>
      <c r="EA49" s="442"/>
      <c r="EB49" s="442"/>
      <c r="EC49" s="442"/>
      <c r="ED49" s="442"/>
      <c r="EE49" s="442"/>
      <c r="EF49" s="443"/>
      <c r="EG49" s="263">
        <v>6399.32</v>
      </c>
      <c r="EH49" s="264"/>
      <c r="EI49" s="264"/>
      <c r="EJ49" s="264"/>
      <c r="EK49" s="264"/>
      <c r="EL49" s="264"/>
      <c r="EM49" s="264"/>
      <c r="EN49" s="264"/>
      <c r="EO49" s="264"/>
      <c r="EP49" s="265"/>
      <c r="EQ49" s="263">
        <v>0</v>
      </c>
      <c r="ER49" s="264"/>
      <c r="ES49" s="264"/>
      <c r="ET49" s="264"/>
      <c r="EU49" s="264"/>
      <c r="EV49" s="264"/>
      <c r="EW49" s="264"/>
      <c r="EX49" s="264"/>
      <c r="EY49" s="264"/>
      <c r="EZ49" s="265"/>
      <c r="FA49" s="266"/>
      <c r="FB49" s="267"/>
      <c r="FC49" s="267"/>
      <c r="FD49" s="267"/>
      <c r="FE49" s="267"/>
      <c r="FF49" s="267"/>
      <c r="FG49" s="267"/>
      <c r="FH49" s="267"/>
      <c r="FI49" s="267"/>
      <c r="FJ49" s="267"/>
      <c r="FK49" s="268"/>
    </row>
    <row r="50" spans="1:167" x14ac:dyDescent="0.2">
      <c r="A50" s="454"/>
      <c r="B50" s="454"/>
      <c r="C50" s="454"/>
      <c r="D50" s="454"/>
      <c r="E50" s="454"/>
      <c r="F50" s="454"/>
      <c r="G50" s="455"/>
      <c r="H50" s="459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0"/>
      <c r="AF50" s="460"/>
      <c r="AG50" s="460"/>
      <c r="AH50" s="460"/>
      <c r="AI50" s="460"/>
      <c r="AJ50" s="460"/>
      <c r="AK50" s="460"/>
      <c r="AL50" s="460"/>
      <c r="AM50" s="460"/>
      <c r="AN50" s="460"/>
      <c r="AO50" s="460"/>
      <c r="AP50" s="460"/>
      <c r="AQ50" s="460"/>
      <c r="AR50" s="460"/>
      <c r="AS50" s="460"/>
      <c r="AT50" s="460"/>
      <c r="AU50" s="460"/>
      <c r="AV50" s="460"/>
      <c r="AW50" s="460"/>
      <c r="AX50" s="460"/>
      <c r="AY50" s="460"/>
      <c r="AZ50" s="460"/>
      <c r="BA50" s="460"/>
      <c r="BB50" s="460"/>
      <c r="BC50" s="460"/>
      <c r="BD50" s="460"/>
      <c r="BE50" s="460"/>
      <c r="BF50" s="460"/>
      <c r="BG50" s="460"/>
      <c r="BH50" s="460"/>
      <c r="BI50" s="460"/>
      <c r="BJ50" s="460"/>
      <c r="BK50" s="460"/>
      <c r="BL50" s="460"/>
      <c r="BM50" s="460"/>
      <c r="BN50" s="460"/>
      <c r="BO50" s="460"/>
      <c r="BP50" s="460"/>
      <c r="BQ50" s="460"/>
      <c r="BR50" s="460"/>
      <c r="BS50" s="460"/>
      <c r="BT50" s="460"/>
      <c r="BU50" s="460"/>
      <c r="BV50" s="460"/>
      <c r="BW50" s="460"/>
      <c r="BX50" s="460"/>
      <c r="BY50" s="460"/>
      <c r="BZ50" s="460"/>
      <c r="CA50" s="460"/>
      <c r="CB50" s="460"/>
      <c r="CC50" s="460"/>
      <c r="CD50" s="460"/>
      <c r="CE50" s="460"/>
      <c r="CF50" s="460"/>
      <c r="CG50" s="460"/>
      <c r="CH50" s="460"/>
      <c r="CI50" s="460"/>
      <c r="CJ50" s="460"/>
      <c r="CK50" s="460"/>
      <c r="CL50" s="437" t="s">
        <v>409</v>
      </c>
      <c r="CM50" s="430"/>
      <c r="CN50" s="430"/>
      <c r="CO50" s="430"/>
      <c r="CP50" s="430"/>
      <c r="CQ50" s="430"/>
      <c r="CR50" s="431"/>
      <c r="CS50" s="439" t="s">
        <v>451</v>
      </c>
      <c r="CT50" s="430"/>
      <c r="CU50" s="430"/>
      <c r="CV50" s="430"/>
      <c r="CW50" s="430"/>
      <c r="CX50" s="430"/>
      <c r="CY50" s="431"/>
      <c r="CZ50" s="286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5"/>
      <c r="DL50" s="439"/>
      <c r="DM50" s="430"/>
      <c r="DN50" s="430"/>
      <c r="DO50" s="430"/>
      <c r="DP50" s="430"/>
      <c r="DQ50" s="430"/>
      <c r="DR50" s="430"/>
      <c r="DS50" s="430"/>
      <c r="DT50" s="430"/>
      <c r="DU50" s="430"/>
      <c r="DV50" s="63"/>
      <c r="DW50" s="441">
        <v>0</v>
      </c>
      <c r="DX50" s="442"/>
      <c r="DY50" s="442"/>
      <c r="DZ50" s="442"/>
      <c r="EA50" s="442"/>
      <c r="EB50" s="442"/>
      <c r="EC50" s="442"/>
      <c r="ED50" s="442"/>
      <c r="EE50" s="442"/>
      <c r="EF50" s="443"/>
      <c r="EG50" s="263">
        <f>EG17-EG49</f>
        <v>9677018.4400000013</v>
      </c>
      <c r="EH50" s="264"/>
      <c r="EI50" s="264"/>
      <c r="EJ50" s="264"/>
      <c r="EK50" s="264"/>
      <c r="EL50" s="264"/>
      <c r="EM50" s="264"/>
      <c r="EN50" s="264"/>
      <c r="EO50" s="264"/>
      <c r="EP50" s="265"/>
      <c r="EQ50" s="263">
        <v>0</v>
      </c>
      <c r="ER50" s="264"/>
      <c r="ES50" s="264"/>
      <c r="ET50" s="264"/>
      <c r="EU50" s="264"/>
      <c r="EV50" s="264"/>
      <c r="EW50" s="264"/>
      <c r="EX50" s="264"/>
      <c r="EY50" s="264"/>
      <c r="EZ50" s="265"/>
      <c r="FA50" s="266"/>
      <c r="FB50" s="267"/>
      <c r="FC50" s="267"/>
      <c r="FD50" s="267"/>
      <c r="FE50" s="267"/>
      <c r="FF50" s="267"/>
      <c r="FG50" s="267"/>
      <c r="FH50" s="267"/>
      <c r="FI50" s="267"/>
      <c r="FJ50" s="267"/>
      <c r="FK50" s="268"/>
    </row>
    <row r="51" spans="1:167" ht="12.75" customHeight="1" x14ac:dyDescent="0.2">
      <c r="A51" s="432"/>
      <c r="B51" s="432"/>
      <c r="C51" s="432"/>
      <c r="D51" s="432"/>
      <c r="E51" s="432"/>
      <c r="F51" s="432"/>
      <c r="G51" s="433"/>
      <c r="H51" s="459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0"/>
      <c r="U51" s="460"/>
      <c r="V51" s="460"/>
      <c r="W51" s="460"/>
      <c r="X51" s="460"/>
      <c r="Y51" s="460"/>
      <c r="Z51" s="460"/>
      <c r="AA51" s="460"/>
      <c r="AB51" s="460"/>
      <c r="AC51" s="460"/>
      <c r="AD51" s="460"/>
      <c r="AE51" s="460"/>
      <c r="AF51" s="460"/>
      <c r="AG51" s="460"/>
      <c r="AH51" s="460"/>
      <c r="AI51" s="460"/>
      <c r="AJ51" s="460"/>
      <c r="AK51" s="460"/>
      <c r="AL51" s="460"/>
      <c r="AM51" s="460"/>
      <c r="AN51" s="460"/>
      <c r="AO51" s="460"/>
      <c r="AP51" s="460"/>
      <c r="AQ51" s="460"/>
      <c r="AR51" s="460"/>
      <c r="AS51" s="460"/>
      <c r="AT51" s="460"/>
      <c r="AU51" s="460"/>
      <c r="AV51" s="460"/>
      <c r="AW51" s="460"/>
      <c r="AX51" s="460"/>
      <c r="AY51" s="460"/>
      <c r="AZ51" s="460"/>
      <c r="BA51" s="460"/>
      <c r="BB51" s="460"/>
      <c r="BC51" s="460"/>
      <c r="BD51" s="460"/>
      <c r="BE51" s="460"/>
      <c r="BF51" s="460"/>
      <c r="BG51" s="460"/>
      <c r="BH51" s="460"/>
      <c r="BI51" s="460"/>
      <c r="BJ51" s="460"/>
      <c r="BK51" s="460"/>
      <c r="BL51" s="460"/>
      <c r="BM51" s="460"/>
      <c r="BN51" s="460"/>
      <c r="BO51" s="460"/>
      <c r="BP51" s="460"/>
      <c r="BQ51" s="460"/>
      <c r="BR51" s="460"/>
      <c r="BS51" s="460"/>
      <c r="BT51" s="460"/>
      <c r="BU51" s="460"/>
      <c r="BV51" s="460"/>
      <c r="BW51" s="460"/>
      <c r="BX51" s="460"/>
      <c r="BY51" s="460"/>
      <c r="BZ51" s="460"/>
      <c r="CA51" s="460"/>
      <c r="CB51" s="460"/>
      <c r="CC51" s="460"/>
      <c r="CD51" s="460"/>
      <c r="CE51" s="460"/>
      <c r="CF51" s="460"/>
      <c r="CG51" s="460"/>
      <c r="CH51" s="460"/>
      <c r="CI51" s="460"/>
      <c r="CJ51" s="460"/>
      <c r="CK51" s="460"/>
      <c r="CL51" s="437" t="s">
        <v>409</v>
      </c>
      <c r="CM51" s="430"/>
      <c r="CN51" s="430"/>
      <c r="CO51" s="430"/>
      <c r="CP51" s="430"/>
      <c r="CQ51" s="430"/>
      <c r="CR51" s="431"/>
      <c r="CS51" s="439" t="s">
        <v>501</v>
      </c>
      <c r="CT51" s="430"/>
      <c r="CU51" s="430"/>
      <c r="CV51" s="430"/>
      <c r="CW51" s="430"/>
      <c r="CX51" s="430"/>
      <c r="CY51" s="431"/>
      <c r="CZ51" s="286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5"/>
      <c r="DL51" s="439"/>
      <c r="DM51" s="430"/>
      <c r="DN51" s="430"/>
      <c r="DO51" s="430"/>
      <c r="DP51" s="430"/>
      <c r="DQ51" s="430"/>
      <c r="DR51" s="430"/>
      <c r="DS51" s="430"/>
      <c r="DT51" s="430"/>
      <c r="DU51" s="430"/>
      <c r="DV51" s="64"/>
      <c r="DW51" s="441">
        <v>0</v>
      </c>
      <c r="DX51" s="442"/>
      <c r="DY51" s="442"/>
      <c r="DZ51" s="442"/>
      <c r="EA51" s="442"/>
      <c r="EB51" s="442"/>
      <c r="EC51" s="442"/>
      <c r="ED51" s="442"/>
      <c r="EE51" s="442"/>
      <c r="EF51" s="443"/>
      <c r="EG51" s="263">
        <v>0</v>
      </c>
      <c r="EH51" s="264"/>
      <c r="EI51" s="264"/>
      <c r="EJ51" s="264"/>
      <c r="EK51" s="264"/>
      <c r="EL51" s="264"/>
      <c r="EM51" s="264"/>
      <c r="EN51" s="264"/>
      <c r="EO51" s="264"/>
      <c r="EP51" s="265"/>
      <c r="EQ51" s="263">
        <f>EQ17</f>
        <v>9917379.9199999999</v>
      </c>
      <c r="ER51" s="264"/>
      <c r="ES51" s="264"/>
      <c r="ET51" s="264"/>
      <c r="EU51" s="264"/>
      <c r="EV51" s="264"/>
      <c r="EW51" s="264"/>
      <c r="EX51" s="264"/>
      <c r="EY51" s="264"/>
      <c r="EZ51" s="265"/>
      <c r="FA51" s="266"/>
      <c r="FB51" s="267"/>
      <c r="FC51" s="267"/>
      <c r="FD51" s="267"/>
      <c r="FE51" s="267"/>
      <c r="FF51" s="267"/>
      <c r="FG51" s="267"/>
      <c r="FH51" s="267"/>
      <c r="FI51" s="267"/>
      <c r="FJ51" s="267"/>
      <c r="FK51" s="268"/>
    </row>
    <row r="52" spans="1:167" ht="24" customHeight="1" x14ac:dyDescent="0.2">
      <c r="A52" s="284" t="s">
        <v>139</v>
      </c>
      <c r="B52" s="284"/>
      <c r="C52" s="284"/>
      <c r="D52" s="284"/>
      <c r="E52" s="284"/>
      <c r="F52" s="284"/>
      <c r="G52" s="285"/>
      <c r="H52" s="453" t="s">
        <v>410</v>
      </c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0"/>
      <c r="AL52" s="250"/>
      <c r="AM52" s="250"/>
      <c r="AN52" s="250"/>
      <c r="AO52" s="250"/>
      <c r="AP52" s="250"/>
      <c r="AQ52" s="250"/>
      <c r="AR52" s="250"/>
      <c r="AS52" s="250"/>
      <c r="AT52" s="250"/>
      <c r="AU52" s="250"/>
      <c r="AV52" s="250"/>
      <c r="AW52" s="250"/>
      <c r="AX52" s="250"/>
      <c r="AY52" s="250"/>
      <c r="AZ52" s="250"/>
      <c r="BA52" s="250"/>
      <c r="BB52" s="250"/>
      <c r="BC52" s="250"/>
      <c r="BD52" s="250"/>
      <c r="BE52" s="250"/>
      <c r="BF52" s="250"/>
      <c r="BG52" s="250"/>
      <c r="BH52" s="250"/>
      <c r="BI52" s="250"/>
      <c r="BJ52" s="250"/>
      <c r="BK52" s="250"/>
      <c r="BL52" s="250"/>
      <c r="BM52" s="250"/>
      <c r="BN52" s="250"/>
      <c r="BO52" s="250"/>
      <c r="BP52" s="250"/>
      <c r="BQ52" s="250"/>
      <c r="BR52" s="250"/>
      <c r="BS52" s="250"/>
      <c r="BT52" s="250"/>
      <c r="BU52" s="250"/>
      <c r="BV52" s="250"/>
      <c r="BW52" s="250"/>
      <c r="BX52" s="250"/>
      <c r="BY52" s="250"/>
      <c r="BZ52" s="250"/>
      <c r="CA52" s="250"/>
      <c r="CB52" s="250"/>
      <c r="CC52" s="250"/>
      <c r="CD52" s="250"/>
      <c r="CE52" s="250"/>
      <c r="CF52" s="250"/>
      <c r="CG52" s="250"/>
      <c r="CH52" s="250"/>
      <c r="CI52" s="250"/>
      <c r="CJ52" s="250"/>
      <c r="CK52" s="250"/>
      <c r="CL52" s="283" t="s">
        <v>411</v>
      </c>
      <c r="CM52" s="284"/>
      <c r="CN52" s="284"/>
      <c r="CO52" s="284"/>
      <c r="CP52" s="284"/>
      <c r="CQ52" s="284"/>
      <c r="CR52" s="285"/>
      <c r="CS52" s="286" t="s">
        <v>147</v>
      </c>
      <c r="CT52" s="284"/>
      <c r="CU52" s="284"/>
      <c r="CV52" s="284"/>
      <c r="CW52" s="284"/>
      <c r="CX52" s="284"/>
      <c r="CY52" s="285"/>
      <c r="CZ52" s="286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5"/>
      <c r="DL52" s="286"/>
      <c r="DM52" s="284"/>
      <c r="DN52" s="284"/>
      <c r="DO52" s="284"/>
      <c r="DP52" s="284"/>
      <c r="DQ52" s="284"/>
      <c r="DR52" s="284"/>
      <c r="DS52" s="284"/>
      <c r="DT52" s="284"/>
      <c r="DU52" s="284"/>
      <c r="DV52" s="285"/>
      <c r="DW52" s="263"/>
      <c r="DX52" s="264"/>
      <c r="DY52" s="264"/>
      <c r="DZ52" s="264"/>
      <c r="EA52" s="264"/>
      <c r="EB52" s="264"/>
      <c r="EC52" s="264"/>
      <c r="ED52" s="264"/>
      <c r="EE52" s="264"/>
      <c r="EF52" s="265"/>
      <c r="EG52" s="263"/>
      <c r="EH52" s="264"/>
      <c r="EI52" s="264"/>
      <c r="EJ52" s="264"/>
      <c r="EK52" s="264"/>
      <c r="EL52" s="264"/>
      <c r="EM52" s="264"/>
      <c r="EN52" s="264"/>
      <c r="EO52" s="264"/>
      <c r="EP52" s="265"/>
      <c r="EQ52" s="263"/>
      <c r="ER52" s="264"/>
      <c r="ES52" s="264"/>
      <c r="ET52" s="264"/>
      <c r="EU52" s="264"/>
      <c r="EV52" s="264"/>
      <c r="EW52" s="264"/>
      <c r="EX52" s="264"/>
      <c r="EY52" s="264"/>
      <c r="EZ52" s="265"/>
      <c r="FA52" s="266"/>
      <c r="FB52" s="267"/>
      <c r="FC52" s="267"/>
      <c r="FD52" s="267"/>
      <c r="FE52" s="267"/>
      <c r="FF52" s="267"/>
      <c r="FG52" s="267"/>
      <c r="FH52" s="267"/>
      <c r="FI52" s="267"/>
      <c r="FJ52" s="267"/>
      <c r="FK52" s="268"/>
    </row>
    <row r="53" spans="1:167" x14ac:dyDescent="0.2">
      <c r="A53" s="430"/>
      <c r="B53" s="430"/>
      <c r="C53" s="430"/>
      <c r="D53" s="430"/>
      <c r="E53" s="430"/>
      <c r="F53" s="430"/>
      <c r="G53" s="431"/>
      <c r="H53" s="456" t="s">
        <v>408</v>
      </c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V53" s="457"/>
      <c r="W53" s="457"/>
      <c r="X53" s="457"/>
      <c r="Y53" s="457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57"/>
      <c r="BB53" s="457"/>
      <c r="BC53" s="457"/>
      <c r="BD53" s="457"/>
      <c r="BE53" s="457"/>
      <c r="BF53" s="457"/>
      <c r="BG53" s="457"/>
      <c r="BH53" s="457"/>
      <c r="BI53" s="457"/>
      <c r="BJ53" s="457"/>
      <c r="BK53" s="457"/>
      <c r="BL53" s="457"/>
      <c r="BM53" s="457"/>
      <c r="BN53" s="457"/>
      <c r="BO53" s="457"/>
      <c r="BP53" s="457"/>
      <c r="BQ53" s="457"/>
      <c r="BR53" s="457"/>
      <c r="BS53" s="457"/>
      <c r="BT53" s="457"/>
      <c r="BU53" s="457"/>
      <c r="BV53" s="457"/>
      <c r="BW53" s="457"/>
      <c r="BX53" s="457"/>
      <c r="BY53" s="457"/>
      <c r="BZ53" s="457"/>
      <c r="CA53" s="457"/>
      <c r="CB53" s="457"/>
      <c r="CC53" s="457"/>
      <c r="CD53" s="457"/>
      <c r="CE53" s="457"/>
      <c r="CF53" s="457"/>
      <c r="CG53" s="457"/>
      <c r="CH53" s="457"/>
      <c r="CI53" s="457"/>
      <c r="CJ53" s="457"/>
      <c r="CK53" s="458"/>
      <c r="CL53" s="437" t="s">
        <v>412</v>
      </c>
      <c r="CM53" s="430"/>
      <c r="CN53" s="430"/>
      <c r="CO53" s="430"/>
      <c r="CP53" s="430"/>
      <c r="CQ53" s="430"/>
      <c r="CR53" s="431"/>
      <c r="CS53" s="439"/>
      <c r="CT53" s="430"/>
      <c r="CU53" s="430"/>
      <c r="CV53" s="430"/>
      <c r="CW53" s="430"/>
      <c r="CX53" s="430"/>
      <c r="CY53" s="431"/>
      <c r="CZ53" s="439"/>
      <c r="DA53" s="430"/>
      <c r="DB53" s="430"/>
      <c r="DC53" s="430"/>
      <c r="DD53" s="430"/>
      <c r="DE53" s="430"/>
      <c r="DF53" s="430"/>
      <c r="DG53" s="430"/>
      <c r="DH53" s="430"/>
      <c r="DI53" s="430"/>
      <c r="DJ53" s="430"/>
      <c r="DK53" s="431"/>
      <c r="DL53" s="439"/>
      <c r="DM53" s="430"/>
      <c r="DN53" s="430"/>
      <c r="DO53" s="430"/>
      <c r="DP53" s="430"/>
      <c r="DQ53" s="430"/>
      <c r="DR53" s="430"/>
      <c r="DS53" s="430"/>
      <c r="DT53" s="430"/>
      <c r="DU53" s="430"/>
      <c r="DV53" s="431"/>
      <c r="DW53" s="441"/>
      <c r="DX53" s="442"/>
      <c r="DY53" s="442"/>
      <c r="DZ53" s="442"/>
      <c r="EA53" s="442"/>
      <c r="EB53" s="442"/>
      <c r="EC53" s="442"/>
      <c r="ED53" s="442"/>
      <c r="EE53" s="442"/>
      <c r="EF53" s="443"/>
      <c r="EG53" s="441"/>
      <c r="EH53" s="442"/>
      <c r="EI53" s="442"/>
      <c r="EJ53" s="442"/>
      <c r="EK53" s="442"/>
      <c r="EL53" s="442"/>
      <c r="EM53" s="442"/>
      <c r="EN53" s="442"/>
      <c r="EO53" s="442"/>
      <c r="EP53" s="443"/>
      <c r="EQ53" s="441"/>
      <c r="ER53" s="442"/>
      <c r="ES53" s="442"/>
      <c r="ET53" s="442"/>
      <c r="EU53" s="442"/>
      <c r="EV53" s="442"/>
      <c r="EW53" s="442"/>
      <c r="EX53" s="442"/>
      <c r="EY53" s="442"/>
      <c r="EZ53" s="443"/>
      <c r="FA53" s="447"/>
      <c r="FB53" s="398"/>
      <c r="FC53" s="398"/>
      <c r="FD53" s="398"/>
      <c r="FE53" s="398"/>
      <c r="FF53" s="398"/>
      <c r="FG53" s="398"/>
      <c r="FH53" s="398"/>
      <c r="FI53" s="398"/>
      <c r="FJ53" s="398"/>
      <c r="FK53" s="448"/>
    </row>
    <row r="54" spans="1:167" ht="10.5" customHeight="1" thickBot="1" x14ac:dyDescent="0.25">
      <c r="A54" s="432"/>
      <c r="B54" s="432"/>
      <c r="C54" s="432"/>
      <c r="D54" s="432"/>
      <c r="E54" s="432"/>
      <c r="F54" s="432"/>
      <c r="G54" s="433"/>
      <c r="H54" s="459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0"/>
      <c r="V54" s="460"/>
      <c r="W54" s="460"/>
      <c r="X54" s="460"/>
      <c r="Y54" s="460"/>
      <c r="Z54" s="460"/>
      <c r="AA54" s="460"/>
      <c r="AB54" s="460"/>
      <c r="AC54" s="460"/>
      <c r="AD54" s="460"/>
      <c r="AE54" s="460"/>
      <c r="AF54" s="460"/>
      <c r="AG54" s="460"/>
      <c r="AH54" s="460"/>
      <c r="AI54" s="460"/>
      <c r="AJ54" s="460"/>
      <c r="AK54" s="460"/>
      <c r="AL54" s="460"/>
      <c r="AM54" s="460"/>
      <c r="AN54" s="460"/>
      <c r="AO54" s="460"/>
      <c r="AP54" s="460"/>
      <c r="AQ54" s="460"/>
      <c r="AR54" s="460"/>
      <c r="AS54" s="460"/>
      <c r="AT54" s="460"/>
      <c r="AU54" s="460"/>
      <c r="AV54" s="460"/>
      <c r="AW54" s="460"/>
      <c r="AX54" s="460"/>
      <c r="AY54" s="460"/>
      <c r="AZ54" s="460"/>
      <c r="BA54" s="460"/>
      <c r="BB54" s="460"/>
      <c r="BC54" s="460"/>
      <c r="BD54" s="460"/>
      <c r="BE54" s="460"/>
      <c r="BF54" s="460"/>
      <c r="BG54" s="460"/>
      <c r="BH54" s="460"/>
      <c r="BI54" s="460"/>
      <c r="BJ54" s="460"/>
      <c r="BK54" s="460"/>
      <c r="BL54" s="460"/>
      <c r="BM54" s="460"/>
      <c r="BN54" s="460"/>
      <c r="BO54" s="460"/>
      <c r="BP54" s="460"/>
      <c r="BQ54" s="460"/>
      <c r="BR54" s="460"/>
      <c r="BS54" s="460"/>
      <c r="BT54" s="460"/>
      <c r="BU54" s="460"/>
      <c r="BV54" s="460"/>
      <c r="BW54" s="460"/>
      <c r="BX54" s="460"/>
      <c r="BY54" s="460"/>
      <c r="BZ54" s="460"/>
      <c r="CA54" s="460"/>
      <c r="CB54" s="460"/>
      <c r="CC54" s="460"/>
      <c r="CD54" s="460"/>
      <c r="CE54" s="460"/>
      <c r="CF54" s="460"/>
      <c r="CG54" s="460"/>
      <c r="CH54" s="460"/>
      <c r="CI54" s="460"/>
      <c r="CJ54" s="460"/>
      <c r="CK54" s="460"/>
      <c r="CL54" s="473"/>
      <c r="CM54" s="474"/>
      <c r="CN54" s="474"/>
      <c r="CO54" s="474"/>
      <c r="CP54" s="474"/>
      <c r="CQ54" s="474"/>
      <c r="CR54" s="475"/>
      <c r="CS54" s="476"/>
      <c r="CT54" s="474"/>
      <c r="CU54" s="474"/>
      <c r="CV54" s="474"/>
      <c r="CW54" s="474"/>
      <c r="CX54" s="474"/>
      <c r="CY54" s="475"/>
      <c r="CZ54" s="476"/>
      <c r="DA54" s="474"/>
      <c r="DB54" s="474"/>
      <c r="DC54" s="474"/>
      <c r="DD54" s="474"/>
      <c r="DE54" s="474"/>
      <c r="DF54" s="474"/>
      <c r="DG54" s="474"/>
      <c r="DH54" s="474"/>
      <c r="DI54" s="474"/>
      <c r="DJ54" s="474"/>
      <c r="DK54" s="475"/>
      <c r="DL54" s="476"/>
      <c r="DM54" s="474"/>
      <c r="DN54" s="474"/>
      <c r="DO54" s="474"/>
      <c r="DP54" s="474"/>
      <c r="DQ54" s="474"/>
      <c r="DR54" s="474"/>
      <c r="DS54" s="474"/>
      <c r="DT54" s="474"/>
      <c r="DU54" s="474"/>
      <c r="DV54" s="475"/>
      <c r="DW54" s="477"/>
      <c r="DX54" s="478"/>
      <c r="DY54" s="478"/>
      <c r="DZ54" s="478"/>
      <c r="EA54" s="478"/>
      <c r="EB54" s="478"/>
      <c r="EC54" s="478"/>
      <c r="ED54" s="478"/>
      <c r="EE54" s="478"/>
      <c r="EF54" s="479"/>
      <c r="EG54" s="477"/>
      <c r="EH54" s="478"/>
      <c r="EI54" s="478"/>
      <c r="EJ54" s="478"/>
      <c r="EK54" s="478"/>
      <c r="EL54" s="478"/>
      <c r="EM54" s="478"/>
      <c r="EN54" s="478"/>
      <c r="EO54" s="478"/>
      <c r="EP54" s="479"/>
      <c r="EQ54" s="477"/>
      <c r="ER54" s="478"/>
      <c r="ES54" s="478"/>
      <c r="ET54" s="478"/>
      <c r="EU54" s="478"/>
      <c r="EV54" s="478"/>
      <c r="EW54" s="478"/>
      <c r="EX54" s="478"/>
      <c r="EY54" s="478"/>
      <c r="EZ54" s="479"/>
      <c r="FA54" s="470"/>
      <c r="FB54" s="471"/>
      <c r="FC54" s="471"/>
      <c r="FD54" s="471"/>
      <c r="FE54" s="471"/>
      <c r="FF54" s="471"/>
      <c r="FG54" s="471"/>
      <c r="FH54" s="471"/>
      <c r="FI54" s="471"/>
      <c r="FJ54" s="471"/>
      <c r="FK54" s="472"/>
    </row>
    <row r="55" spans="1:167" ht="24.75" customHeight="1" x14ac:dyDescent="0.2">
      <c r="A55" s="90"/>
      <c r="B55" s="90"/>
      <c r="C55" s="90"/>
      <c r="D55" s="90"/>
      <c r="E55" s="90"/>
      <c r="F55" s="90"/>
      <c r="G55" s="90"/>
      <c r="H55" s="92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</row>
    <row r="56" spans="1:167" ht="26.25" customHeight="1" x14ac:dyDescent="0.2">
      <c r="A56" s="90"/>
      <c r="B56" s="90"/>
      <c r="C56" s="90"/>
      <c r="D56" s="90"/>
      <c r="E56" s="90"/>
      <c r="F56" s="90"/>
      <c r="G56" s="36" t="s">
        <v>456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</row>
    <row r="57" spans="1:167" ht="18" customHeight="1" x14ac:dyDescent="0.2">
      <c r="A57" s="90"/>
      <c r="B57" s="90"/>
      <c r="C57" s="90"/>
      <c r="D57" s="90"/>
      <c r="E57" s="90"/>
      <c r="F57" s="90"/>
      <c r="G57" s="36" t="s">
        <v>457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87" t="s">
        <v>458</v>
      </c>
      <c r="AP57" s="387"/>
      <c r="AQ57" s="387"/>
      <c r="AR57" s="387"/>
      <c r="AS57" s="387"/>
      <c r="AT57" s="387"/>
      <c r="AU57" s="387"/>
      <c r="AV57" s="387"/>
      <c r="AW57" s="387"/>
      <c r="AX57" s="387"/>
      <c r="AY57" s="387"/>
      <c r="AZ57" s="387"/>
      <c r="BA57" s="387"/>
      <c r="BB57" s="387"/>
      <c r="BC57" s="387"/>
      <c r="BD57" s="387"/>
      <c r="BE57" s="387"/>
      <c r="BF57" s="387"/>
      <c r="BG57" s="36"/>
      <c r="BH57" s="36"/>
      <c r="BI57" s="387"/>
      <c r="BJ57" s="387"/>
      <c r="BK57" s="387"/>
      <c r="BL57" s="387"/>
      <c r="BM57" s="387"/>
      <c r="BN57" s="387"/>
      <c r="BO57" s="387"/>
      <c r="BP57" s="387"/>
      <c r="BQ57" s="387"/>
      <c r="BR57" s="387"/>
      <c r="BS57" s="387"/>
      <c r="BT57" s="387"/>
      <c r="BU57" s="36"/>
      <c r="BV57" s="36"/>
      <c r="BW57" s="387" t="s">
        <v>499</v>
      </c>
      <c r="BX57" s="387"/>
      <c r="BY57" s="387"/>
      <c r="BZ57" s="387"/>
      <c r="CA57" s="387"/>
      <c r="CB57" s="387"/>
      <c r="CC57" s="387"/>
      <c r="CD57" s="387"/>
      <c r="CE57" s="387"/>
      <c r="CF57" s="387"/>
      <c r="CG57" s="387"/>
      <c r="CH57" s="387"/>
      <c r="CI57" s="387"/>
      <c r="CJ57" s="387"/>
      <c r="CK57" s="387"/>
      <c r="CL57" s="387"/>
      <c r="CM57" s="387"/>
      <c r="CN57" s="387"/>
      <c r="CO57" s="387"/>
      <c r="CP57" s="387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</row>
    <row r="58" spans="1:167" ht="15" customHeight="1" x14ac:dyDescent="0.2">
      <c r="A58" s="90"/>
      <c r="B58" s="90"/>
      <c r="C58" s="90"/>
      <c r="D58" s="90"/>
      <c r="E58" s="90"/>
      <c r="F58" s="90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388" t="s">
        <v>459</v>
      </c>
      <c r="AP58" s="388"/>
      <c r="AQ58" s="388"/>
      <c r="AR58" s="388"/>
      <c r="AS58" s="388"/>
      <c r="AT58" s="388"/>
      <c r="AU58" s="388"/>
      <c r="AV58" s="388"/>
      <c r="AW58" s="388"/>
      <c r="AX58" s="388"/>
      <c r="AY58" s="388"/>
      <c r="AZ58" s="388"/>
      <c r="BA58" s="388"/>
      <c r="BB58" s="388"/>
      <c r="BC58" s="388"/>
      <c r="BD58" s="388"/>
      <c r="BE58" s="388"/>
      <c r="BF58" s="388"/>
      <c r="BG58" s="95"/>
      <c r="BH58" s="95"/>
      <c r="BI58" s="388" t="s">
        <v>101</v>
      </c>
      <c r="BJ58" s="388"/>
      <c r="BK58" s="388"/>
      <c r="BL58" s="388"/>
      <c r="BM58" s="388"/>
      <c r="BN58" s="388"/>
      <c r="BO58" s="388"/>
      <c r="BP58" s="388"/>
      <c r="BQ58" s="388"/>
      <c r="BR58" s="388"/>
      <c r="BS58" s="388"/>
      <c r="BT58" s="388"/>
      <c r="BU58" s="95"/>
      <c r="BV58" s="95"/>
      <c r="BW58" s="388" t="s">
        <v>102</v>
      </c>
      <c r="BX58" s="388"/>
      <c r="BY58" s="388"/>
      <c r="BZ58" s="388"/>
      <c r="CA58" s="388"/>
      <c r="CB58" s="388"/>
      <c r="CC58" s="388"/>
      <c r="CD58" s="388"/>
      <c r="CE58" s="388"/>
      <c r="CF58" s="388"/>
      <c r="CG58" s="388"/>
      <c r="CH58" s="388"/>
      <c r="CI58" s="388"/>
      <c r="CJ58" s="388"/>
      <c r="CK58" s="388"/>
      <c r="CL58" s="388"/>
      <c r="CM58" s="388"/>
      <c r="CN58" s="388"/>
      <c r="CO58" s="388"/>
      <c r="CP58" s="388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</row>
    <row r="59" spans="1:167" ht="15.75" customHeight="1" x14ac:dyDescent="0.2">
      <c r="A59" s="90"/>
      <c r="B59" s="90"/>
      <c r="C59" s="90"/>
      <c r="D59" s="90"/>
      <c r="E59" s="90"/>
      <c r="F59" s="90"/>
      <c r="G59" s="36" t="s">
        <v>460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93" t="s">
        <v>461</v>
      </c>
      <c r="AL59" s="387"/>
      <c r="AM59" s="387"/>
      <c r="AN59" s="387"/>
      <c r="AO59" s="387"/>
      <c r="AP59" s="387"/>
      <c r="AQ59" s="387"/>
      <c r="AR59" s="387"/>
      <c r="AS59" s="387"/>
      <c r="AT59" s="387"/>
      <c r="AU59" s="387"/>
      <c r="AV59" s="387"/>
      <c r="AW59" s="387"/>
      <c r="AX59" s="387"/>
      <c r="AY59" s="387"/>
      <c r="AZ59" s="387"/>
      <c r="BA59" s="387"/>
      <c r="BB59" s="387"/>
      <c r="BC59" s="36"/>
      <c r="BD59" s="36"/>
      <c r="BE59" s="387" t="s">
        <v>462</v>
      </c>
      <c r="BF59" s="387"/>
      <c r="BG59" s="387"/>
      <c r="BH59" s="387"/>
      <c r="BI59" s="387"/>
      <c r="BJ59" s="387"/>
      <c r="BK59" s="387"/>
      <c r="BL59" s="387"/>
      <c r="BM59" s="387"/>
      <c r="BN59" s="387"/>
      <c r="BO59" s="387"/>
      <c r="BP59" s="387"/>
      <c r="BQ59" s="387"/>
      <c r="BR59" s="387"/>
      <c r="BS59" s="387"/>
      <c r="BT59" s="387"/>
      <c r="BU59" s="387"/>
      <c r="BV59" s="387"/>
      <c r="BW59" s="36"/>
      <c r="BX59" s="36"/>
      <c r="BY59" s="390" t="s">
        <v>413</v>
      </c>
      <c r="BZ59" s="390"/>
      <c r="CA59" s="390"/>
      <c r="CB59" s="390"/>
      <c r="CC59" s="390"/>
      <c r="CD59" s="390"/>
      <c r="CE59" s="390"/>
      <c r="CF59" s="390"/>
      <c r="CG59" s="390"/>
      <c r="CH59" s="390"/>
      <c r="CI59" s="390"/>
      <c r="CJ59" s="390"/>
      <c r="CK59" s="390"/>
      <c r="CL59" s="390"/>
      <c r="CM59" s="390"/>
      <c r="CN59" s="390"/>
      <c r="CO59" s="390"/>
      <c r="CP59" s="3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</row>
    <row r="60" spans="1:167" ht="15.75" customHeight="1" x14ac:dyDescent="0.2">
      <c r="A60" s="90"/>
      <c r="B60" s="90"/>
      <c r="C60" s="90"/>
      <c r="D60" s="90"/>
      <c r="E60" s="90"/>
      <c r="F60" s="90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388" t="s">
        <v>459</v>
      </c>
      <c r="AL60" s="388"/>
      <c r="AM60" s="388"/>
      <c r="AN60" s="388"/>
      <c r="AO60" s="388"/>
      <c r="AP60" s="388"/>
      <c r="AQ60" s="388"/>
      <c r="AR60" s="388"/>
      <c r="AS60" s="388"/>
      <c r="AT60" s="388"/>
      <c r="AU60" s="388"/>
      <c r="AV60" s="388"/>
      <c r="AW60" s="388"/>
      <c r="AX60" s="388"/>
      <c r="AY60" s="388"/>
      <c r="AZ60" s="388"/>
      <c r="BA60" s="388"/>
      <c r="BB60" s="388"/>
      <c r="BC60" s="95"/>
      <c r="BD60" s="95"/>
      <c r="BE60" s="388" t="s">
        <v>463</v>
      </c>
      <c r="BF60" s="388"/>
      <c r="BG60" s="388"/>
      <c r="BH60" s="388"/>
      <c r="BI60" s="388"/>
      <c r="BJ60" s="388"/>
      <c r="BK60" s="388"/>
      <c r="BL60" s="388"/>
      <c r="BM60" s="388"/>
      <c r="BN60" s="388"/>
      <c r="BO60" s="388"/>
      <c r="BP60" s="388"/>
      <c r="BQ60" s="388"/>
      <c r="BR60" s="388"/>
      <c r="BS60" s="388"/>
      <c r="BT60" s="388"/>
      <c r="BU60" s="388"/>
      <c r="BV60" s="388"/>
      <c r="BW60" s="95"/>
      <c r="BX60" s="95"/>
      <c r="BY60" s="388" t="s">
        <v>464</v>
      </c>
      <c r="BZ60" s="388"/>
      <c r="CA60" s="388"/>
      <c r="CB60" s="388"/>
      <c r="CC60" s="388"/>
      <c r="CD60" s="388"/>
      <c r="CE60" s="388"/>
      <c r="CF60" s="388"/>
      <c r="CG60" s="388"/>
      <c r="CH60" s="388"/>
      <c r="CI60" s="388"/>
      <c r="CJ60" s="388"/>
      <c r="CK60" s="388"/>
      <c r="CL60" s="388"/>
      <c r="CM60" s="388"/>
      <c r="CN60" s="388"/>
      <c r="CO60" s="388"/>
      <c r="CP60" s="388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</row>
    <row r="61" spans="1:167" ht="14.25" customHeight="1" x14ac:dyDescent="0.2">
      <c r="A61" s="90"/>
      <c r="B61" s="90"/>
      <c r="C61" s="90"/>
      <c r="D61" s="90"/>
      <c r="E61" s="90"/>
      <c r="F61" s="90"/>
      <c r="G61" s="36" t="s">
        <v>465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387" t="s">
        <v>466</v>
      </c>
      <c r="AL61" s="387"/>
      <c r="AM61" s="387"/>
      <c r="AN61" s="387"/>
      <c r="AO61" s="387"/>
      <c r="AP61" s="387"/>
      <c r="AQ61" s="387"/>
      <c r="AR61" s="387"/>
      <c r="AS61" s="387"/>
      <c r="AT61" s="387"/>
      <c r="AU61" s="387"/>
      <c r="AV61" s="387"/>
      <c r="AW61" s="387"/>
      <c r="AX61" s="387"/>
      <c r="AY61" s="387"/>
      <c r="AZ61" s="387"/>
      <c r="BA61" s="387"/>
      <c r="BB61" s="387"/>
      <c r="BC61" s="36"/>
      <c r="BD61" s="36"/>
      <c r="BE61" s="387"/>
      <c r="BF61" s="387"/>
      <c r="BG61" s="387"/>
      <c r="BH61" s="387"/>
      <c r="BI61" s="387"/>
      <c r="BJ61" s="387"/>
      <c r="BK61" s="387"/>
      <c r="BL61" s="387"/>
      <c r="BM61" s="387"/>
      <c r="BN61" s="387"/>
      <c r="BO61" s="387"/>
      <c r="BP61" s="387"/>
      <c r="BQ61" s="36"/>
      <c r="BR61" s="36"/>
      <c r="BS61" s="387" t="s">
        <v>467</v>
      </c>
      <c r="BT61" s="387"/>
      <c r="BU61" s="387"/>
      <c r="BV61" s="387"/>
      <c r="BW61" s="387"/>
      <c r="BX61" s="387"/>
      <c r="BY61" s="387"/>
      <c r="BZ61" s="387"/>
      <c r="CA61" s="387"/>
      <c r="CB61" s="387"/>
      <c r="CC61" s="387"/>
      <c r="CD61" s="387"/>
      <c r="CE61" s="387"/>
      <c r="CF61" s="387"/>
      <c r="CG61" s="387"/>
      <c r="CH61" s="387"/>
      <c r="CI61" s="387"/>
      <c r="CJ61" s="387"/>
      <c r="CK61" s="387"/>
      <c r="CL61" s="387"/>
      <c r="CM61" s="96"/>
      <c r="CN61" s="96"/>
      <c r="CO61" s="96"/>
      <c r="CP61" s="96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</row>
    <row r="62" spans="1:167" ht="15" customHeight="1" x14ac:dyDescent="0.2">
      <c r="A62" s="90"/>
      <c r="B62" s="90"/>
      <c r="C62" s="90"/>
      <c r="D62" s="90"/>
      <c r="E62" s="90"/>
      <c r="F62" s="90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388" t="s">
        <v>459</v>
      </c>
      <c r="AL62" s="388"/>
      <c r="AM62" s="388"/>
      <c r="AN62" s="388"/>
      <c r="AO62" s="388"/>
      <c r="AP62" s="388"/>
      <c r="AQ62" s="388"/>
      <c r="AR62" s="388"/>
      <c r="AS62" s="388"/>
      <c r="AT62" s="388"/>
      <c r="AU62" s="388"/>
      <c r="AV62" s="388"/>
      <c r="AW62" s="388"/>
      <c r="AX62" s="388"/>
      <c r="AY62" s="388"/>
      <c r="AZ62" s="388"/>
      <c r="BA62" s="388"/>
      <c r="BB62" s="388"/>
      <c r="BC62" s="95"/>
      <c r="BD62" s="95"/>
      <c r="BE62" s="388" t="s">
        <v>101</v>
      </c>
      <c r="BF62" s="388"/>
      <c r="BG62" s="388"/>
      <c r="BH62" s="388"/>
      <c r="BI62" s="388"/>
      <c r="BJ62" s="388"/>
      <c r="BK62" s="388"/>
      <c r="BL62" s="388"/>
      <c r="BM62" s="388"/>
      <c r="BN62" s="388"/>
      <c r="BO62" s="388"/>
      <c r="BP62" s="388"/>
      <c r="BQ62" s="95"/>
      <c r="BR62" s="95"/>
      <c r="BS62" s="388" t="s">
        <v>102</v>
      </c>
      <c r="BT62" s="388"/>
      <c r="BU62" s="388"/>
      <c r="BV62" s="388"/>
      <c r="BW62" s="388"/>
      <c r="BX62" s="388"/>
      <c r="BY62" s="388"/>
      <c r="BZ62" s="388"/>
      <c r="CA62" s="388"/>
      <c r="CB62" s="388"/>
      <c r="CC62" s="388"/>
      <c r="CD62" s="388"/>
      <c r="CE62" s="388"/>
      <c r="CF62" s="388"/>
      <c r="CG62" s="388"/>
      <c r="CH62" s="388"/>
      <c r="CI62" s="388"/>
      <c r="CJ62" s="388"/>
      <c r="CK62" s="388"/>
      <c r="CL62" s="388"/>
      <c r="CM62" s="96"/>
      <c r="CN62" s="96"/>
      <c r="CO62" s="96"/>
      <c r="CP62" s="96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</row>
    <row r="63" spans="1:167" ht="10.5" customHeight="1" x14ac:dyDescent="0.2">
      <c r="A63" s="90"/>
      <c r="B63" s="90"/>
      <c r="C63" s="90"/>
      <c r="D63" s="90"/>
      <c r="E63" s="90"/>
      <c r="F63" s="90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</row>
    <row r="64" spans="1:167" ht="17.25" customHeight="1" x14ac:dyDescent="0.2">
      <c r="A64" s="90"/>
      <c r="B64" s="90"/>
      <c r="C64" s="90"/>
      <c r="D64" s="90"/>
      <c r="E64" s="90"/>
      <c r="F64" s="90"/>
      <c r="G64" s="389" t="s">
        <v>103</v>
      </c>
      <c r="H64" s="389"/>
      <c r="I64" s="390" t="s">
        <v>514</v>
      </c>
      <c r="J64" s="387"/>
      <c r="K64" s="387"/>
      <c r="L64" s="391" t="s">
        <v>103</v>
      </c>
      <c r="M64" s="391"/>
      <c r="N64" s="36"/>
      <c r="O64" s="387" t="s">
        <v>513</v>
      </c>
      <c r="P64" s="387"/>
      <c r="Q64" s="387"/>
      <c r="R64" s="387"/>
      <c r="S64" s="387"/>
      <c r="T64" s="387"/>
      <c r="U64" s="387"/>
      <c r="V64" s="387"/>
      <c r="W64" s="387"/>
      <c r="X64" s="387"/>
      <c r="Y64" s="387"/>
      <c r="Z64" s="387"/>
      <c r="AA64" s="387"/>
      <c r="AB64" s="387"/>
      <c r="AC64" s="387"/>
      <c r="AD64" s="389">
        <v>20</v>
      </c>
      <c r="AE64" s="389"/>
      <c r="AF64" s="389"/>
      <c r="AG64" s="392">
        <v>24</v>
      </c>
      <c r="AH64" s="392"/>
      <c r="AI64" s="392"/>
      <c r="AJ64" s="36" t="s">
        <v>105</v>
      </c>
      <c r="AK64" s="36"/>
      <c r="AL64" s="91"/>
      <c r="AM64" s="91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</row>
    <row r="65" spans="1:167" ht="10.5" customHeight="1" x14ac:dyDescent="0.2">
      <c r="A65" s="90"/>
      <c r="B65" s="90"/>
      <c r="C65" s="90"/>
      <c r="D65" s="90"/>
      <c r="E65" s="90"/>
      <c r="F65" s="90"/>
      <c r="G65" s="90"/>
      <c r="H65" s="92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</row>
    <row r="66" spans="1:167" ht="10.5" customHeight="1" x14ac:dyDescent="0.2">
      <c r="A66" s="90"/>
      <c r="B66" s="90"/>
      <c r="C66" s="90"/>
      <c r="D66" s="90"/>
      <c r="E66" s="90"/>
      <c r="F66" s="90"/>
      <c r="G66" s="90"/>
      <c r="H66" s="92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</row>
    <row r="67" spans="1:167" ht="10.5" customHeight="1" x14ac:dyDescent="0.2">
      <c r="A67" s="90"/>
      <c r="B67" s="90"/>
      <c r="C67" s="90"/>
      <c r="D67" s="90"/>
      <c r="E67" s="90"/>
      <c r="F67" s="90"/>
      <c r="G67" s="90"/>
      <c r="H67" s="92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</row>
    <row r="68" spans="1:167" ht="10.5" customHeight="1" x14ac:dyDescent="0.2">
      <c r="A68" s="90"/>
      <c r="B68" s="90"/>
      <c r="C68" s="90"/>
      <c r="D68" s="90"/>
      <c r="E68" s="90"/>
      <c r="F68" s="90"/>
      <c r="G68" s="90"/>
      <c r="H68" s="92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</row>
    <row r="69" spans="1:167" ht="10.5" customHeight="1" x14ac:dyDescent="0.2">
      <c r="A69" s="90"/>
      <c r="B69" s="90"/>
      <c r="C69" s="90"/>
      <c r="D69" s="90"/>
      <c r="E69" s="90"/>
      <c r="F69" s="90"/>
      <c r="G69" s="90"/>
      <c r="H69" s="92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</row>
    <row r="70" spans="1:167" ht="10.5" customHeight="1" x14ac:dyDescent="0.2">
      <c r="A70" s="90"/>
      <c r="B70" s="90"/>
      <c r="C70" s="90"/>
      <c r="D70" s="90"/>
      <c r="E70" s="90"/>
      <c r="F70" s="90"/>
      <c r="G70" s="90"/>
      <c r="H70" s="92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</row>
    <row r="71" spans="1:167" ht="10.5" customHeight="1" x14ac:dyDescent="0.2">
      <c r="A71" s="90"/>
      <c r="B71" s="90"/>
      <c r="C71" s="90"/>
      <c r="D71" s="90"/>
      <c r="E71" s="90"/>
      <c r="F71" s="90"/>
      <c r="G71" s="90"/>
      <c r="H71" s="92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</row>
    <row r="72" spans="1:167" ht="22.5" customHeight="1" x14ac:dyDescent="0.2">
      <c r="A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24"/>
      <c r="FD72" s="24"/>
      <c r="FE72" s="24"/>
      <c r="FF72" s="24"/>
      <c r="FG72" s="24"/>
      <c r="FH72" s="24"/>
      <c r="FI72" s="24"/>
      <c r="FJ72" s="24"/>
      <c r="FK72" s="24"/>
    </row>
    <row r="73" spans="1:167" ht="12" hidden="1" customHeight="1" x14ac:dyDescent="0.2">
      <c r="A73" s="38" t="s">
        <v>414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39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</row>
    <row r="74" spans="1:167" hidden="1" x14ac:dyDescent="0.2">
      <c r="A74" s="466"/>
      <c r="B74" s="450"/>
      <c r="C74" s="450"/>
      <c r="D74" s="450"/>
      <c r="E74" s="450"/>
      <c r="F74" s="450"/>
      <c r="G74" s="450"/>
      <c r="H74" s="450"/>
      <c r="I74" s="450"/>
      <c r="J74" s="450"/>
      <c r="K74" s="450"/>
      <c r="L74" s="450"/>
      <c r="M74" s="450"/>
      <c r="N74" s="450"/>
      <c r="O74" s="450"/>
      <c r="P74" s="450"/>
      <c r="Q74" s="450"/>
      <c r="R74" s="450"/>
      <c r="S74" s="450"/>
      <c r="T74" s="450"/>
      <c r="U74" s="450"/>
      <c r="V74" s="450"/>
      <c r="W74" s="450"/>
      <c r="X74" s="450"/>
      <c r="Y74" s="450"/>
      <c r="Z74" s="450"/>
      <c r="AA74" s="450"/>
      <c r="AB74" s="450"/>
      <c r="AC74" s="450"/>
      <c r="AD74" s="450"/>
      <c r="AE74" s="450"/>
      <c r="AF74" s="450"/>
      <c r="AG74" s="450"/>
      <c r="AH74" s="450"/>
      <c r="AI74" s="450"/>
      <c r="AJ74" s="450"/>
      <c r="AK74" s="450"/>
      <c r="AL74" s="450"/>
      <c r="AM74" s="450"/>
      <c r="AN74" s="450"/>
      <c r="AO74" s="450"/>
      <c r="AP74" s="450"/>
      <c r="AQ74" s="450"/>
      <c r="AR74" s="450"/>
      <c r="AS74" s="450"/>
      <c r="AT74" s="450"/>
      <c r="AU74" s="450"/>
      <c r="AV74" s="450"/>
      <c r="AW74" s="450"/>
      <c r="AX74" s="450"/>
      <c r="AY74" s="450"/>
      <c r="AZ74" s="450"/>
      <c r="BA74" s="450"/>
      <c r="BB74" s="450"/>
      <c r="BC74" s="450"/>
      <c r="BD74" s="450"/>
      <c r="BE74" s="450"/>
      <c r="BF74" s="450"/>
      <c r="BG74" s="450"/>
      <c r="BH74" s="450"/>
      <c r="BI74" s="450"/>
      <c r="BJ74" s="450"/>
      <c r="BK74" s="450"/>
      <c r="BL74" s="450"/>
      <c r="BM74" s="450"/>
      <c r="BN74" s="450"/>
      <c r="BO74" s="450"/>
      <c r="BP74" s="450"/>
      <c r="BQ74" s="450"/>
      <c r="BR74" s="450"/>
      <c r="BS74" s="450"/>
      <c r="BT74" s="450"/>
      <c r="BU74" s="450"/>
      <c r="BV74" s="450"/>
      <c r="BW74" s="450"/>
      <c r="BX74" s="450"/>
      <c r="BY74" s="450"/>
      <c r="BZ74" s="450"/>
      <c r="CA74" s="450"/>
      <c r="CB74" s="450"/>
      <c r="CC74" s="450"/>
      <c r="CD74" s="450"/>
      <c r="CE74" s="450"/>
      <c r="CF74" s="450"/>
      <c r="CG74" s="450"/>
      <c r="CH74" s="450"/>
      <c r="CI74" s="450"/>
      <c r="CJ74" s="450"/>
      <c r="CK74" s="450"/>
      <c r="CL74" s="450"/>
      <c r="CM74" s="467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</row>
    <row r="75" spans="1:167" s="21" customFormat="1" ht="11.25" hidden="1" customHeight="1" x14ac:dyDescent="0.15">
      <c r="A75" s="468" t="s">
        <v>415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469"/>
    </row>
    <row r="76" spans="1:167" s="21" customFormat="1" ht="4.5" hidden="1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2"/>
    </row>
    <row r="77" spans="1:167" hidden="1" x14ac:dyDescent="0.2">
      <c r="A77" s="466"/>
      <c r="B77" s="450"/>
      <c r="C77" s="450"/>
      <c r="D77" s="450"/>
      <c r="E77" s="450"/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24"/>
      <c r="AA77" s="24"/>
      <c r="AB77" s="24"/>
      <c r="AC77" s="24"/>
      <c r="AD77" s="24"/>
      <c r="AE77" s="24"/>
      <c r="AF77" s="24"/>
      <c r="AG77" s="24"/>
      <c r="AH77" s="450"/>
      <c r="AI77" s="450"/>
      <c r="AJ77" s="450"/>
      <c r="AK77" s="450"/>
      <c r="AL77" s="450"/>
      <c r="AM77" s="450"/>
      <c r="AN77" s="450"/>
      <c r="AO77" s="450"/>
      <c r="AP77" s="450"/>
      <c r="AQ77" s="450"/>
      <c r="AR77" s="450"/>
      <c r="AS77" s="450"/>
      <c r="AT77" s="450"/>
      <c r="AU77" s="450"/>
      <c r="AV77" s="450"/>
      <c r="AW77" s="450"/>
      <c r="AX77" s="450"/>
      <c r="AY77" s="450"/>
      <c r="AZ77" s="450"/>
      <c r="BA77" s="450"/>
      <c r="BB77" s="450"/>
      <c r="BC77" s="450"/>
      <c r="BD77" s="450"/>
      <c r="BE77" s="450"/>
      <c r="BF77" s="450"/>
      <c r="BG77" s="450"/>
      <c r="BH77" s="450"/>
      <c r="BI77" s="450"/>
      <c r="BJ77" s="450"/>
      <c r="BK77" s="450"/>
      <c r="BL77" s="450"/>
      <c r="BM77" s="450"/>
      <c r="BN77" s="450"/>
      <c r="BO77" s="450"/>
      <c r="BP77" s="450"/>
      <c r="BQ77" s="450"/>
      <c r="BR77" s="450"/>
      <c r="BS77" s="450"/>
      <c r="BT77" s="450"/>
      <c r="BU77" s="450"/>
      <c r="BV77" s="450"/>
      <c r="BW77" s="450"/>
      <c r="BX77" s="450"/>
      <c r="BY77" s="450"/>
      <c r="BZ77" s="450"/>
      <c r="CA77" s="450"/>
      <c r="CB77" s="450"/>
      <c r="CC77" s="450"/>
      <c r="CD77" s="450"/>
      <c r="CE77" s="450"/>
      <c r="CF77" s="450"/>
      <c r="CG77" s="450"/>
      <c r="CH77" s="450"/>
      <c r="CI77" s="450"/>
      <c r="CJ77" s="450"/>
      <c r="CK77" s="450"/>
      <c r="CL77" s="450"/>
      <c r="CM77" s="467"/>
    </row>
    <row r="78" spans="1:167" s="21" customFormat="1" ht="10.5" hidden="1" customHeight="1" x14ac:dyDescent="0.15">
      <c r="A78" s="468" t="s">
        <v>101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AH78" s="218" t="s">
        <v>102</v>
      </c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469"/>
    </row>
    <row r="79" spans="1:167" ht="5.25" hidden="1" customHeight="1" x14ac:dyDescent="0.2">
      <c r="A79" s="38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39"/>
    </row>
    <row r="80" spans="1:167" hidden="1" x14ac:dyDescent="0.2">
      <c r="A80" s="463" t="s">
        <v>103</v>
      </c>
      <c r="B80" s="464"/>
      <c r="C80" s="432"/>
      <c r="D80" s="432"/>
      <c r="E80" s="432"/>
      <c r="F80" s="462" t="s">
        <v>103</v>
      </c>
      <c r="G80" s="462"/>
      <c r="H80" s="24"/>
      <c r="I80" s="432"/>
      <c r="J80" s="432"/>
      <c r="K80" s="432"/>
      <c r="L80" s="432"/>
      <c r="M80" s="432"/>
      <c r="N80" s="432"/>
      <c r="O80" s="432"/>
      <c r="P80" s="432"/>
      <c r="Q80" s="432"/>
      <c r="R80" s="432"/>
      <c r="S80" s="432"/>
      <c r="T80" s="432"/>
      <c r="U80" s="432"/>
      <c r="V80" s="432"/>
      <c r="W80" s="432"/>
      <c r="X80" s="464">
        <v>20</v>
      </c>
      <c r="Y80" s="464"/>
      <c r="Z80" s="464"/>
      <c r="AA80" s="465"/>
      <c r="AB80" s="465"/>
      <c r="AC80" s="465"/>
      <c r="AD80" s="462" t="s">
        <v>105</v>
      </c>
      <c r="AE80" s="462"/>
      <c r="AF80" s="462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39"/>
    </row>
    <row r="81" spans="1:91" ht="3.75" hidden="1" customHeight="1" thickBot="1" x14ac:dyDescent="0.25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5"/>
    </row>
    <row r="82" spans="1:9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</row>
  </sheetData>
  <mergeCells count="455">
    <mergeCell ref="DL51:DU51"/>
    <mergeCell ref="DW48:EF48"/>
    <mergeCell ref="EG48:EP48"/>
    <mergeCell ref="EQ48:EZ48"/>
    <mergeCell ref="FA51:FK51"/>
    <mergeCell ref="CZ50:DK50"/>
    <mergeCell ref="AO57:BF57"/>
    <mergeCell ref="BI57:BT57"/>
    <mergeCell ref="BW57:CP57"/>
    <mergeCell ref="CS53:CY54"/>
    <mergeCell ref="CZ53:DK54"/>
    <mergeCell ref="DL53:DV54"/>
    <mergeCell ref="DW53:EF54"/>
    <mergeCell ref="EG53:EP54"/>
    <mergeCell ref="EQ53:EZ54"/>
    <mergeCell ref="H51:CK51"/>
    <mergeCell ref="CL51:CR51"/>
    <mergeCell ref="CS51:CY51"/>
    <mergeCell ref="DW51:EF51"/>
    <mergeCell ref="EG51:EP51"/>
    <mergeCell ref="EQ51:EZ51"/>
    <mergeCell ref="FA52:FK52"/>
    <mergeCell ref="CS48:CY48"/>
    <mergeCell ref="FO17:FU17"/>
    <mergeCell ref="AD80:AF80"/>
    <mergeCell ref="A80:B80"/>
    <mergeCell ref="C80:E80"/>
    <mergeCell ref="F80:G80"/>
    <mergeCell ref="I80:W80"/>
    <mergeCell ref="X80:Z80"/>
    <mergeCell ref="AA80:AC80"/>
    <mergeCell ref="A74:CM74"/>
    <mergeCell ref="A75:CM75"/>
    <mergeCell ref="A77:Y77"/>
    <mergeCell ref="AH77:CM77"/>
    <mergeCell ref="A78:Y78"/>
    <mergeCell ref="AH78:CM78"/>
    <mergeCell ref="FA53:FK54"/>
    <mergeCell ref="H54:CK54"/>
    <mergeCell ref="FA48:FK48"/>
    <mergeCell ref="CZ51:DK51"/>
    <mergeCell ref="DL47:DU47"/>
    <mergeCell ref="DL48:DU48"/>
    <mergeCell ref="DL49:DU49"/>
    <mergeCell ref="A53:G54"/>
    <mergeCell ref="H53:CK53"/>
    <mergeCell ref="CL53:CR54"/>
    <mergeCell ref="A52:G52"/>
    <mergeCell ref="H52:CK52"/>
    <mergeCell ref="CL52:CR52"/>
    <mergeCell ref="CS52:CY52"/>
    <mergeCell ref="CZ52:DK52"/>
    <mergeCell ref="DL52:DV52"/>
    <mergeCell ref="DW52:EF52"/>
    <mergeCell ref="EG52:EP52"/>
    <mergeCell ref="EQ52:EZ52"/>
    <mergeCell ref="H47:CK47"/>
    <mergeCell ref="CL47:CR47"/>
    <mergeCell ref="CS47:CY47"/>
    <mergeCell ref="FA49:FK49"/>
    <mergeCell ref="H50:CK50"/>
    <mergeCell ref="CL50:CR50"/>
    <mergeCell ref="CS50:CY50"/>
    <mergeCell ref="DW50:EF50"/>
    <mergeCell ref="EG50:EP50"/>
    <mergeCell ref="EQ50:EZ50"/>
    <mergeCell ref="FA50:FK50"/>
    <mergeCell ref="DW47:EF47"/>
    <mergeCell ref="EG47:EP47"/>
    <mergeCell ref="EQ47:EZ47"/>
    <mergeCell ref="FA47:FK47"/>
    <mergeCell ref="H49:CK49"/>
    <mergeCell ref="CL49:CR49"/>
    <mergeCell ref="CS49:CY49"/>
    <mergeCell ref="DW49:EF49"/>
    <mergeCell ref="EG49:EP49"/>
    <mergeCell ref="EQ49:EZ49"/>
    <mergeCell ref="H48:CK48"/>
    <mergeCell ref="CL48:CR48"/>
    <mergeCell ref="DL50:DU50"/>
    <mergeCell ref="CZ47:DK47"/>
    <mergeCell ref="CZ48:DK48"/>
    <mergeCell ref="CZ49:DK49"/>
    <mergeCell ref="DW45:EF45"/>
    <mergeCell ref="EG45:EP45"/>
    <mergeCell ref="EQ45:EZ45"/>
    <mergeCell ref="FA45:FK45"/>
    <mergeCell ref="A46:G46"/>
    <mergeCell ref="H46:CK46"/>
    <mergeCell ref="CL46:CR46"/>
    <mergeCell ref="CS46:CY46"/>
    <mergeCell ref="CZ46:DK46"/>
    <mergeCell ref="DL46:DV46"/>
    <mergeCell ref="A45:G45"/>
    <mergeCell ref="H45:CK45"/>
    <mergeCell ref="CL45:CR45"/>
    <mergeCell ref="CS45:CY45"/>
    <mergeCell ref="CZ45:DK45"/>
    <mergeCell ref="DL45:DV45"/>
    <mergeCell ref="DW46:EF46"/>
    <mergeCell ref="EG46:EP46"/>
    <mergeCell ref="EQ46:EZ46"/>
    <mergeCell ref="FA46:FK46"/>
    <mergeCell ref="A47:G51"/>
    <mergeCell ref="EG43:EP44"/>
    <mergeCell ref="EQ43:EZ44"/>
    <mergeCell ref="FA43:FK44"/>
    <mergeCell ref="H44:CK44"/>
    <mergeCell ref="DW41:EF42"/>
    <mergeCell ref="EG41:EP42"/>
    <mergeCell ref="EQ41:EZ42"/>
    <mergeCell ref="FA41:FK42"/>
    <mergeCell ref="H42:CK42"/>
    <mergeCell ref="FA39:FK39"/>
    <mergeCell ref="A40:G40"/>
    <mergeCell ref="H40:CK40"/>
    <mergeCell ref="CL40:CR40"/>
    <mergeCell ref="CS40:CY40"/>
    <mergeCell ref="CZ40:DK40"/>
    <mergeCell ref="DL40:DV40"/>
    <mergeCell ref="A43:G44"/>
    <mergeCell ref="H43:CK43"/>
    <mergeCell ref="CL43:CR44"/>
    <mergeCell ref="CS43:CY44"/>
    <mergeCell ref="CZ43:DK44"/>
    <mergeCell ref="DW40:EF40"/>
    <mergeCell ref="EG40:EP40"/>
    <mergeCell ref="EQ40:EZ40"/>
    <mergeCell ref="FA40:FK40"/>
    <mergeCell ref="A41:G42"/>
    <mergeCell ref="H41:CK41"/>
    <mergeCell ref="CL41:CR42"/>
    <mergeCell ref="CS41:CY42"/>
    <mergeCell ref="CZ41:DK42"/>
    <mergeCell ref="DL41:DV42"/>
    <mergeCell ref="DL43:DV44"/>
    <mergeCell ref="DW43:EF44"/>
    <mergeCell ref="A39:G39"/>
    <mergeCell ref="H39:CK39"/>
    <mergeCell ref="CL39:CR39"/>
    <mergeCell ref="CS39:CY39"/>
    <mergeCell ref="CZ39:DK39"/>
    <mergeCell ref="DL39:DV39"/>
    <mergeCell ref="DW39:EF39"/>
    <mergeCell ref="EG39:EP39"/>
    <mergeCell ref="EQ39:EZ39"/>
    <mergeCell ref="FA37:FK37"/>
    <mergeCell ref="A38:G38"/>
    <mergeCell ref="H38:CK38"/>
    <mergeCell ref="CL38:CR38"/>
    <mergeCell ref="CS38:CY38"/>
    <mergeCell ref="CZ38:DK38"/>
    <mergeCell ref="DL38:DV38"/>
    <mergeCell ref="DW38:EF38"/>
    <mergeCell ref="EG38:EP38"/>
    <mergeCell ref="EQ38:EZ38"/>
    <mergeCell ref="FA38:FK38"/>
    <mergeCell ref="A37:G37"/>
    <mergeCell ref="H37:CK37"/>
    <mergeCell ref="CL37:CR37"/>
    <mergeCell ref="CS37:CY37"/>
    <mergeCell ref="CZ37:DK37"/>
    <mergeCell ref="DL37:DV37"/>
    <mergeCell ref="DW37:EF37"/>
    <mergeCell ref="EG37:EP37"/>
    <mergeCell ref="EQ37:EZ37"/>
    <mergeCell ref="DW35:EF35"/>
    <mergeCell ref="EG35:EP35"/>
    <mergeCell ref="EQ35:EZ35"/>
    <mergeCell ref="FA35:FK35"/>
    <mergeCell ref="A36:G36"/>
    <mergeCell ref="H36:CK36"/>
    <mergeCell ref="CL36:CR36"/>
    <mergeCell ref="CS36:CY36"/>
    <mergeCell ref="CZ36:DK36"/>
    <mergeCell ref="DL36:DV36"/>
    <mergeCell ref="DW36:EF36"/>
    <mergeCell ref="EG36:EP36"/>
    <mergeCell ref="EQ36:EZ36"/>
    <mergeCell ref="FA36:FK36"/>
    <mergeCell ref="A35:G35"/>
    <mergeCell ref="H35:CK35"/>
    <mergeCell ref="CL35:CR35"/>
    <mergeCell ref="CS35:CY35"/>
    <mergeCell ref="CZ35:DK35"/>
    <mergeCell ref="DL35:DV35"/>
    <mergeCell ref="A32:G34"/>
    <mergeCell ref="H32:CK34"/>
    <mergeCell ref="CL32:CR34"/>
    <mergeCell ref="CS32:CY34"/>
    <mergeCell ref="CZ32:DK34"/>
    <mergeCell ref="DL32:DV34"/>
    <mergeCell ref="FA27:FK28"/>
    <mergeCell ref="H28:CK28"/>
    <mergeCell ref="DW32:FK32"/>
    <mergeCell ref="DW33:EA33"/>
    <mergeCell ref="EB33:ED33"/>
    <mergeCell ref="EE33:EF33"/>
    <mergeCell ref="EG33:EK33"/>
    <mergeCell ref="EL33:EN33"/>
    <mergeCell ref="EO33:EP33"/>
    <mergeCell ref="EQ33:EU33"/>
    <mergeCell ref="EV33:EX33"/>
    <mergeCell ref="EY33:EZ33"/>
    <mergeCell ref="FA33:FK34"/>
    <mergeCell ref="DW34:EF34"/>
    <mergeCell ref="EG34:EP34"/>
    <mergeCell ref="EQ34:EZ34"/>
    <mergeCell ref="A29:G30"/>
    <mergeCell ref="H29:CK29"/>
    <mergeCell ref="CL29:CR30"/>
    <mergeCell ref="CS29:CY30"/>
    <mergeCell ref="CZ29:DK30"/>
    <mergeCell ref="DW26:EF26"/>
    <mergeCell ref="EG26:EP26"/>
    <mergeCell ref="EQ26:EZ26"/>
    <mergeCell ref="FA26:FK26"/>
    <mergeCell ref="A27:G28"/>
    <mergeCell ref="H27:CK27"/>
    <mergeCell ref="CL27:CR28"/>
    <mergeCell ref="CS27:CY28"/>
    <mergeCell ref="CZ27:DK28"/>
    <mergeCell ref="DL27:DV28"/>
    <mergeCell ref="DL29:DV30"/>
    <mergeCell ref="DW29:EF30"/>
    <mergeCell ref="EG29:EP30"/>
    <mergeCell ref="EQ29:EZ30"/>
    <mergeCell ref="FA29:FK30"/>
    <mergeCell ref="H30:CK30"/>
    <mergeCell ref="DW27:EF28"/>
    <mergeCell ref="EG27:EP28"/>
    <mergeCell ref="EQ27:EZ28"/>
    <mergeCell ref="A26:G26"/>
    <mergeCell ref="H26:CK26"/>
    <mergeCell ref="CL26:CR26"/>
    <mergeCell ref="CS26:CY26"/>
    <mergeCell ref="CZ26:DK26"/>
    <mergeCell ref="DL26:DV26"/>
    <mergeCell ref="A25:G25"/>
    <mergeCell ref="H25:CK25"/>
    <mergeCell ref="CL25:CR25"/>
    <mergeCell ref="CS25:CY25"/>
    <mergeCell ref="CZ25:DK25"/>
    <mergeCell ref="DL25:DV25"/>
    <mergeCell ref="FA23:FK24"/>
    <mergeCell ref="H24:CK24"/>
    <mergeCell ref="DL22:DV22"/>
    <mergeCell ref="DW22:EF22"/>
    <mergeCell ref="EG22:EP22"/>
    <mergeCell ref="EQ22:EZ22"/>
    <mergeCell ref="FA22:FK22"/>
    <mergeCell ref="DW25:EF25"/>
    <mergeCell ref="EG25:EP25"/>
    <mergeCell ref="EQ25:EZ25"/>
    <mergeCell ref="FA25:FK25"/>
    <mergeCell ref="A23:G24"/>
    <mergeCell ref="H23:CK23"/>
    <mergeCell ref="CL23:CR24"/>
    <mergeCell ref="CS23:CY24"/>
    <mergeCell ref="CZ23:DK24"/>
    <mergeCell ref="DL21:DV21"/>
    <mergeCell ref="DW21:EF21"/>
    <mergeCell ref="EG21:EP21"/>
    <mergeCell ref="EQ21:EZ21"/>
    <mergeCell ref="DL23:DV24"/>
    <mergeCell ref="DW23:EF24"/>
    <mergeCell ref="EG23:EP24"/>
    <mergeCell ref="EQ23:EZ24"/>
    <mergeCell ref="A20:G20"/>
    <mergeCell ref="H20:CK20"/>
    <mergeCell ref="CL20:CR20"/>
    <mergeCell ref="CS20:CY20"/>
    <mergeCell ref="CZ20:DK20"/>
    <mergeCell ref="FA21:FK21"/>
    <mergeCell ref="A22:G22"/>
    <mergeCell ref="H22:CK22"/>
    <mergeCell ref="CL22:CR22"/>
    <mergeCell ref="CS22:CY22"/>
    <mergeCell ref="CZ22:DK22"/>
    <mergeCell ref="DL20:DV20"/>
    <mergeCell ref="DW20:EF20"/>
    <mergeCell ref="EG20:EP20"/>
    <mergeCell ref="EQ20:EZ20"/>
    <mergeCell ref="FA20:FK20"/>
    <mergeCell ref="A21:G21"/>
    <mergeCell ref="H21:CK21"/>
    <mergeCell ref="CL21:CR21"/>
    <mergeCell ref="CS21:CY21"/>
    <mergeCell ref="CZ21:DK21"/>
    <mergeCell ref="FA18:FK18"/>
    <mergeCell ref="A19:G19"/>
    <mergeCell ref="H19:CK19"/>
    <mergeCell ref="CL19:CR19"/>
    <mergeCell ref="CS19:CY19"/>
    <mergeCell ref="CZ19:DK19"/>
    <mergeCell ref="DL19:DV19"/>
    <mergeCell ref="DW19:EF19"/>
    <mergeCell ref="EG19:EP19"/>
    <mergeCell ref="EQ19:EZ19"/>
    <mergeCell ref="FA19:FK19"/>
    <mergeCell ref="A18:G18"/>
    <mergeCell ref="H18:CK18"/>
    <mergeCell ref="CL18:CR18"/>
    <mergeCell ref="CS18:CY18"/>
    <mergeCell ref="CZ18:DK18"/>
    <mergeCell ref="DL18:DV18"/>
    <mergeCell ref="DW18:EF18"/>
    <mergeCell ref="EG18:EP18"/>
    <mergeCell ref="EQ18:EZ18"/>
    <mergeCell ref="DL16:DV16"/>
    <mergeCell ref="DW16:EF16"/>
    <mergeCell ref="EG16:EP16"/>
    <mergeCell ref="EQ16:EZ16"/>
    <mergeCell ref="FA16:FK16"/>
    <mergeCell ref="A17:G17"/>
    <mergeCell ref="H17:CK17"/>
    <mergeCell ref="CL17:CR17"/>
    <mergeCell ref="CS17:CY17"/>
    <mergeCell ref="CZ17:DK17"/>
    <mergeCell ref="DL17:DV17"/>
    <mergeCell ref="DW17:EF17"/>
    <mergeCell ref="EG17:EP17"/>
    <mergeCell ref="EQ17:EZ17"/>
    <mergeCell ref="FA17:FK17"/>
    <mergeCell ref="A16:G16"/>
    <mergeCell ref="H16:CK16"/>
    <mergeCell ref="CL16:CR16"/>
    <mergeCell ref="CS16:CY16"/>
    <mergeCell ref="CZ16:DK16"/>
    <mergeCell ref="A14:G15"/>
    <mergeCell ref="H14:CK14"/>
    <mergeCell ref="CL14:CR15"/>
    <mergeCell ref="CS14:CY15"/>
    <mergeCell ref="CZ14:DK15"/>
    <mergeCell ref="FA12:FK13"/>
    <mergeCell ref="H13:CK13"/>
    <mergeCell ref="DL11:DV11"/>
    <mergeCell ref="DW11:EF11"/>
    <mergeCell ref="EG11:EP11"/>
    <mergeCell ref="EQ11:EZ11"/>
    <mergeCell ref="FA11:FK11"/>
    <mergeCell ref="DW14:EF15"/>
    <mergeCell ref="EG14:EP15"/>
    <mergeCell ref="EQ14:EZ15"/>
    <mergeCell ref="FA14:FK15"/>
    <mergeCell ref="H15:CK15"/>
    <mergeCell ref="DL14:DV15"/>
    <mergeCell ref="A12:G13"/>
    <mergeCell ref="H12:CK12"/>
    <mergeCell ref="CL12:CR13"/>
    <mergeCell ref="CS12:CY13"/>
    <mergeCell ref="CZ12:DK13"/>
    <mergeCell ref="DL12:DV13"/>
    <mergeCell ref="DW12:EF13"/>
    <mergeCell ref="EG12:EP13"/>
    <mergeCell ref="EQ12:EZ13"/>
    <mergeCell ref="A9:G9"/>
    <mergeCell ref="H9:CK9"/>
    <mergeCell ref="CL9:CR9"/>
    <mergeCell ref="CS9:CY9"/>
    <mergeCell ref="CZ9:DK9"/>
    <mergeCell ref="FA10:FK10"/>
    <mergeCell ref="A11:G11"/>
    <mergeCell ref="H11:CK11"/>
    <mergeCell ref="CL11:CR11"/>
    <mergeCell ref="CS11:CY11"/>
    <mergeCell ref="CZ11:DK11"/>
    <mergeCell ref="DL9:DV9"/>
    <mergeCell ref="DW9:EF9"/>
    <mergeCell ref="EG9:EP9"/>
    <mergeCell ref="EQ9:EZ9"/>
    <mergeCell ref="FA9:FK9"/>
    <mergeCell ref="A10:G10"/>
    <mergeCell ref="H10:CK10"/>
    <mergeCell ref="CL10:CR10"/>
    <mergeCell ref="CS10:CY10"/>
    <mergeCell ref="CZ10:DK10"/>
    <mergeCell ref="DL10:DV10"/>
    <mergeCell ref="DW10:EF10"/>
    <mergeCell ref="EG10:EP10"/>
    <mergeCell ref="EQ10:EZ10"/>
    <mergeCell ref="FA7:FK7"/>
    <mergeCell ref="A8:G8"/>
    <mergeCell ref="H8:CK8"/>
    <mergeCell ref="CL8:CR8"/>
    <mergeCell ref="CS8:CY8"/>
    <mergeCell ref="CZ8:DK8"/>
    <mergeCell ref="DL8:DV8"/>
    <mergeCell ref="DW8:EF8"/>
    <mergeCell ref="EG8:EP8"/>
    <mergeCell ref="EQ8:EZ8"/>
    <mergeCell ref="FA8:FK8"/>
    <mergeCell ref="A7:G7"/>
    <mergeCell ref="H7:CK7"/>
    <mergeCell ref="CL7:CR7"/>
    <mergeCell ref="CS7:CY7"/>
    <mergeCell ref="CZ7:DK7"/>
    <mergeCell ref="DL7:DV7"/>
    <mergeCell ref="DW7:EF7"/>
    <mergeCell ref="EG7:EP7"/>
    <mergeCell ref="EQ7:EZ7"/>
    <mergeCell ref="EL4:EN4"/>
    <mergeCell ref="EO4:EP4"/>
    <mergeCell ref="EQ4:EU4"/>
    <mergeCell ref="EV4:EX4"/>
    <mergeCell ref="DL6:DV6"/>
    <mergeCell ref="DW6:EF6"/>
    <mergeCell ref="EG6:EP6"/>
    <mergeCell ref="EQ6:EZ6"/>
    <mergeCell ref="FA6:FK6"/>
    <mergeCell ref="GI7:GR7"/>
    <mergeCell ref="FO7:GH7"/>
    <mergeCell ref="B1:FJ1"/>
    <mergeCell ref="A3:G5"/>
    <mergeCell ref="H3:CK5"/>
    <mergeCell ref="CL3:CR5"/>
    <mergeCell ref="CS3:CY5"/>
    <mergeCell ref="CZ3:DK5"/>
    <mergeCell ref="DL3:DV5"/>
    <mergeCell ref="DW3:FK3"/>
    <mergeCell ref="DW4:EA4"/>
    <mergeCell ref="EB4:ED4"/>
    <mergeCell ref="EY4:EZ4"/>
    <mergeCell ref="FA4:FK5"/>
    <mergeCell ref="DW5:EF5"/>
    <mergeCell ref="EG5:EP5"/>
    <mergeCell ref="EQ5:EZ5"/>
    <mergeCell ref="A6:G6"/>
    <mergeCell ref="H6:CK6"/>
    <mergeCell ref="CL6:CR6"/>
    <mergeCell ref="CS6:CY6"/>
    <mergeCell ref="CZ6:DK6"/>
    <mergeCell ref="EE4:EF4"/>
    <mergeCell ref="EG4:EK4"/>
    <mergeCell ref="AO58:BF58"/>
    <mergeCell ref="BI58:BT58"/>
    <mergeCell ref="BW58:CP58"/>
    <mergeCell ref="AK59:BB59"/>
    <mergeCell ref="BE59:BV59"/>
    <mergeCell ref="BY59:CP59"/>
    <mergeCell ref="AK60:BB60"/>
    <mergeCell ref="BE60:BV60"/>
    <mergeCell ref="BY60:CP60"/>
    <mergeCell ref="AK61:BB61"/>
    <mergeCell ref="BE61:BP61"/>
    <mergeCell ref="BS61:CL61"/>
    <mergeCell ref="AK62:BB62"/>
    <mergeCell ref="BE62:BP62"/>
    <mergeCell ref="BS62:CL62"/>
    <mergeCell ref="G64:H64"/>
    <mergeCell ref="I64:K64"/>
    <mergeCell ref="L64:M64"/>
    <mergeCell ref="O64:AC64"/>
    <mergeCell ref="AD64:AF64"/>
    <mergeCell ref="AG64:AI64"/>
  </mergeCells>
  <phoneticPr fontId="26" type="noConversion"/>
  <pageMargins left="0.19685039370078741" right="0.11811023622047245" top="0.23622047244094491" bottom="0.19685039370078741" header="0.19685039370078741" footer="0.19685039370078741"/>
  <pageSetup paperSize="9" scale="70" orientation="portrait" r:id="rId1"/>
  <headerFooter alignWithMargins="0"/>
  <rowBreaks count="1" manualBreakCount="1">
    <brk id="72" max="16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82"/>
  <sheetViews>
    <sheetView topLeftCell="A150" workbookViewId="0">
      <selection activeCell="I159" sqref="I159:I160"/>
    </sheetView>
  </sheetViews>
  <sheetFormatPr defaultRowHeight="15" x14ac:dyDescent="0.25"/>
  <cols>
    <col min="1" max="1" width="6.7109375" style="1" customWidth="1"/>
    <col min="2" max="2" width="14.140625" style="1" customWidth="1"/>
    <col min="3" max="3" width="16.28515625" style="1" customWidth="1"/>
    <col min="4" max="4" width="17.28515625" style="1" customWidth="1"/>
    <col min="5" max="5" width="9.140625" style="1"/>
    <col min="6" max="6" width="11.28515625" style="1" customWidth="1"/>
    <col min="7" max="7" width="9.140625" style="1"/>
    <col min="8" max="8" width="31.28515625" style="1" customWidth="1"/>
    <col min="9" max="9" width="15" style="1" customWidth="1"/>
    <col min="10" max="10" width="15.7109375" style="1" customWidth="1"/>
    <col min="11" max="11" width="16.140625" style="1" customWidth="1"/>
    <col min="12" max="12" width="9.140625" style="1"/>
    <col min="13" max="14" width="12.5703125" style="1" customWidth="1"/>
    <col min="15" max="15" width="12.85546875" style="1" customWidth="1"/>
    <col min="16" max="16" width="9.140625" style="1" customWidth="1"/>
    <col min="17" max="29" width="9.140625" style="1"/>
  </cols>
  <sheetData>
    <row r="1" spans="2:11" ht="26.25" customHeight="1" x14ac:dyDescent="0.3">
      <c r="B1" s="480" t="s">
        <v>496</v>
      </c>
      <c r="C1" s="481"/>
      <c r="D1" s="481"/>
      <c r="E1" s="481"/>
      <c r="F1" s="481"/>
      <c r="G1" s="481"/>
      <c r="H1" s="481"/>
      <c r="I1" s="481"/>
      <c r="J1" s="481"/>
      <c r="K1" s="481"/>
    </row>
    <row r="2" spans="2:11" ht="18.75" x14ac:dyDescent="0.3">
      <c r="B2" s="480" t="s">
        <v>516</v>
      </c>
      <c r="C2" s="481"/>
      <c r="D2" s="481"/>
      <c r="E2" s="481"/>
      <c r="F2" s="481"/>
      <c r="G2" s="481"/>
      <c r="H2" s="481"/>
      <c r="I2" s="481"/>
      <c r="J2" s="481"/>
      <c r="K2" s="481"/>
    </row>
    <row r="3" spans="2:11" x14ac:dyDescent="0.25">
      <c r="B3" s="54"/>
      <c r="C3" s="486" t="s">
        <v>0</v>
      </c>
      <c r="D3" s="487"/>
      <c r="E3" s="487"/>
      <c r="F3" s="487"/>
      <c r="G3" s="487"/>
      <c r="H3" s="487"/>
      <c r="I3" s="487"/>
      <c r="J3" s="487"/>
      <c r="K3" s="487"/>
    </row>
    <row r="4" spans="2:11" ht="21" customHeight="1" x14ac:dyDescent="0.25">
      <c r="B4" s="488" t="s">
        <v>1</v>
      </c>
      <c r="C4" s="488"/>
      <c r="D4" s="488" t="s">
        <v>2</v>
      </c>
      <c r="E4" s="488"/>
      <c r="F4" s="488"/>
      <c r="G4" s="488"/>
      <c r="H4" s="488"/>
      <c r="I4" s="488" t="s">
        <v>3</v>
      </c>
      <c r="J4" s="488"/>
      <c r="K4" s="488"/>
    </row>
    <row r="5" spans="2:11" ht="45" x14ac:dyDescent="0.25">
      <c r="B5" s="488"/>
      <c r="C5" s="488"/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469</v>
      </c>
      <c r="J5" s="2" t="s">
        <v>470</v>
      </c>
      <c r="K5" s="2" t="s">
        <v>471</v>
      </c>
    </row>
    <row r="6" spans="2:11" ht="24.75" customHeight="1" x14ac:dyDescent="0.25">
      <c r="B6" s="483" t="s">
        <v>9</v>
      </c>
      <c r="C6" s="483"/>
      <c r="D6" s="3" t="s">
        <v>10</v>
      </c>
      <c r="E6" s="3">
        <v>611</v>
      </c>
      <c r="F6" s="3" t="s">
        <v>11</v>
      </c>
      <c r="G6" s="3" t="s">
        <v>12</v>
      </c>
      <c r="H6" s="3" t="s">
        <v>13</v>
      </c>
      <c r="I6" s="4">
        <f>4809163.25-347000-64140+411140+56376.03</f>
        <v>4865539.28</v>
      </c>
      <c r="J6" s="4">
        <v>4614233.2</v>
      </c>
      <c r="K6" s="4">
        <v>4557553.3600000003</v>
      </c>
    </row>
    <row r="7" spans="2:11" ht="24.75" customHeight="1" x14ac:dyDescent="0.25">
      <c r="B7" s="483" t="s">
        <v>9</v>
      </c>
      <c r="C7" s="483"/>
      <c r="D7" s="3" t="s">
        <v>10</v>
      </c>
      <c r="E7" s="3">
        <v>611</v>
      </c>
      <c r="F7" s="3" t="s">
        <v>11</v>
      </c>
      <c r="G7" s="3" t="s">
        <v>14</v>
      </c>
      <c r="H7" s="3" t="s">
        <v>15</v>
      </c>
      <c r="I7" s="4">
        <v>25000</v>
      </c>
      <c r="J7" s="4"/>
      <c r="K7" s="4"/>
    </row>
    <row r="8" spans="2:11" ht="42.75" customHeight="1" x14ac:dyDescent="0.25">
      <c r="B8" s="483" t="s">
        <v>9</v>
      </c>
      <c r="C8" s="483"/>
      <c r="D8" s="61" t="s">
        <v>10</v>
      </c>
      <c r="E8" s="61">
        <v>611</v>
      </c>
      <c r="F8" s="61" t="s">
        <v>11</v>
      </c>
      <c r="G8" s="61" t="s">
        <v>18</v>
      </c>
      <c r="H8" s="61" t="s">
        <v>19</v>
      </c>
      <c r="I8" s="4"/>
      <c r="J8" s="4"/>
      <c r="K8" s="4"/>
    </row>
    <row r="9" spans="2:11" x14ac:dyDescent="0.25">
      <c r="B9" s="482" t="s">
        <v>16</v>
      </c>
      <c r="C9" s="482"/>
      <c r="D9" s="97" t="s">
        <v>17</v>
      </c>
      <c r="E9" s="98">
        <v>611</v>
      </c>
      <c r="F9" s="99" t="s">
        <v>11</v>
      </c>
      <c r="G9" s="99" t="s">
        <v>12</v>
      </c>
      <c r="H9" s="99" t="s">
        <v>13</v>
      </c>
      <c r="I9" s="100">
        <f>19890368.59+1089992</f>
        <v>20980360.59</v>
      </c>
      <c r="J9" s="100">
        <f>19890368.59+1089992</f>
        <v>20980360.59</v>
      </c>
      <c r="K9" s="100">
        <f>19890368.59+1089992</f>
        <v>20980360.59</v>
      </c>
    </row>
    <row r="10" spans="2:11" ht="39" x14ac:dyDescent="0.25">
      <c r="B10" s="483" t="s">
        <v>16</v>
      </c>
      <c r="C10" s="483"/>
      <c r="D10" s="5" t="s">
        <v>17</v>
      </c>
      <c r="E10" s="2">
        <v>611</v>
      </c>
      <c r="F10" s="3" t="s">
        <v>11</v>
      </c>
      <c r="G10" s="3" t="s">
        <v>14</v>
      </c>
      <c r="H10" s="3" t="s">
        <v>15</v>
      </c>
      <c r="I10" s="4">
        <v>150000</v>
      </c>
      <c r="J10" s="4"/>
      <c r="K10" s="4"/>
    </row>
    <row r="11" spans="2:11" ht="39" x14ac:dyDescent="0.25">
      <c r="B11" s="483" t="s">
        <v>16</v>
      </c>
      <c r="C11" s="483"/>
      <c r="D11" s="5" t="s">
        <v>17</v>
      </c>
      <c r="E11" s="2">
        <v>611</v>
      </c>
      <c r="F11" s="3" t="s">
        <v>11</v>
      </c>
      <c r="G11" s="3" t="s">
        <v>18</v>
      </c>
      <c r="H11" s="3" t="s">
        <v>19</v>
      </c>
      <c r="I11" s="4">
        <f>88095.24+297.66</f>
        <v>88392.900000000009</v>
      </c>
      <c r="J11" s="4"/>
      <c r="K11" s="4"/>
    </row>
    <row r="12" spans="2:11" ht="28.5" customHeight="1" x14ac:dyDescent="0.25">
      <c r="B12" s="484" t="s">
        <v>20</v>
      </c>
      <c r="C12" s="484"/>
      <c r="D12" s="74" t="s">
        <v>78</v>
      </c>
      <c r="E12" s="74" t="s">
        <v>79</v>
      </c>
      <c r="F12" s="74" t="s">
        <v>21</v>
      </c>
      <c r="G12" s="80" t="s">
        <v>12</v>
      </c>
      <c r="H12" s="80" t="s">
        <v>13</v>
      </c>
      <c r="I12" s="75">
        <v>1590409.73</v>
      </c>
      <c r="J12" s="75">
        <v>1590409.73</v>
      </c>
      <c r="K12" s="75">
        <v>1590409.73</v>
      </c>
    </row>
    <row r="13" spans="2:11" ht="28.5" customHeight="1" x14ac:dyDescent="0.25">
      <c r="B13" s="484" t="s">
        <v>20</v>
      </c>
      <c r="C13" s="484"/>
      <c r="D13" s="74" t="s">
        <v>78</v>
      </c>
      <c r="E13" s="74" t="s">
        <v>79</v>
      </c>
      <c r="F13" s="74" t="s">
        <v>21</v>
      </c>
      <c r="G13" s="80" t="s">
        <v>14</v>
      </c>
      <c r="H13" s="80" t="s">
        <v>15</v>
      </c>
      <c r="I13" s="75">
        <v>10000</v>
      </c>
      <c r="J13" s="75">
        <v>10000</v>
      </c>
      <c r="K13" s="75">
        <v>10000</v>
      </c>
    </row>
    <row r="14" spans="2:11" ht="42" customHeight="1" x14ac:dyDescent="0.25">
      <c r="B14" s="484" t="s">
        <v>20</v>
      </c>
      <c r="C14" s="484"/>
      <c r="D14" s="74" t="s">
        <v>78</v>
      </c>
      <c r="E14" s="74" t="s">
        <v>79</v>
      </c>
      <c r="F14" s="74" t="s">
        <v>21</v>
      </c>
      <c r="G14" s="80" t="s">
        <v>18</v>
      </c>
      <c r="H14" s="80" t="s">
        <v>19</v>
      </c>
      <c r="I14" s="75">
        <v>15451.61</v>
      </c>
      <c r="J14" s="75">
        <v>15451.61</v>
      </c>
      <c r="K14" s="75">
        <v>15451.61</v>
      </c>
    </row>
    <row r="15" spans="2:11" ht="28.5" customHeight="1" x14ac:dyDescent="0.25">
      <c r="B15" s="485" t="s">
        <v>22</v>
      </c>
      <c r="C15" s="485"/>
      <c r="D15" s="81" t="s">
        <v>78</v>
      </c>
      <c r="E15" s="81" t="s">
        <v>79</v>
      </c>
      <c r="F15" s="81" t="s">
        <v>21</v>
      </c>
      <c r="G15" s="82" t="s">
        <v>12</v>
      </c>
      <c r="H15" s="82" t="s">
        <v>13</v>
      </c>
      <c r="I15" s="83">
        <f>187576.32+122056.7</f>
        <v>309633.02</v>
      </c>
      <c r="J15" s="83"/>
      <c r="K15" s="83"/>
    </row>
    <row r="16" spans="2:11" x14ac:dyDescent="0.25">
      <c r="B16" s="489"/>
      <c r="C16" s="489"/>
      <c r="D16" s="13" t="s">
        <v>23</v>
      </c>
      <c r="E16" s="13"/>
      <c r="F16" s="13"/>
      <c r="G16" s="13"/>
      <c r="H16" s="13"/>
      <c r="I16" s="12">
        <f>SUM(I6:I15)</f>
        <v>28034787.129999999</v>
      </c>
      <c r="J16" s="12">
        <f>SUM(J6:J15)</f>
        <v>27210455.129999999</v>
      </c>
      <c r="K16" s="12">
        <f>SUM(K6:K15)</f>
        <v>27153775.289999999</v>
      </c>
    </row>
    <row r="17" spans="2:11" x14ac:dyDescent="0.25">
      <c r="C17" s="6"/>
      <c r="D17" s="7"/>
      <c r="E17" s="7"/>
      <c r="F17" s="7"/>
      <c r="G17" s="7"/>
      <c r="H17" s="7"/>
      <c r="I17" s="7"/>
      <c r="J17" s="7"/>
      <c r="K17" s="7"/>
    </row>
    <row r="18" spans="2:11" x14ac:dyDescent="0.25">
      <c r="C18" s="486" t="s">
        <v>24</v>
      </c>
      <c r="D18" s="487"/>
      <c r="E18" s="487"/>
      <c r="F18" s="487"/>
      <c r="G18" s="487"/>
      <c r="H18" s="487"/>
      <c r="I18" s="487"/>
      <c r="J18" s="487"/>
      <c r="K18" s="487"/>
    </row>
    <row r="19" spans="2:11" ht="15" customHeight="1" x14ac:dyDescent="0.25">
      <c r="B19" s="488" t="s">
        <v>25</v>
      </c>
      <c r="C19" s="488"/>
      <c r="D19" s="488" t="s">
        <v>2</v>
      </c>
      <c r="E19" s="488"/>
      <c r="F19" s="488"/>
      <c r="G19" s="488"/>
      <c r="H19" s="488"/>
      <c r="I19" s="488" t="s">
        <v>3</v>
      </c>
      <c r="J19" s="488"/>
      <c r="K19" s="488"/>
    </row>
    <row r="20" spans="2:11" ht="45" x14ac:dyDescent="0.25">
      <c r="B20" s="488"/>
      <c r="C20" s="488"/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469</v>
      </c>
      <c r="J20" s="2" t="s">
        <v>470</v>
      </c>
      <c r="K20" s="2" t="s">
        <v>471</v>
      </c>
    </row>
    <row r="21" spans="2:11" ht="39" x14ac:dyDescent="0.25">
      <c r="B21" s="483" t="s">
        <v>9</v>
      </c>
      <c r="C21" s="483"/>
      <c r="D21" s="3" t="s">
        <v>425</v>
      </c>
      <c r="E21" s="3">
        <v>611</v>
      </c>
      <c r="F21" s="3" t="s">
        <v>11</v>
      </c>
      <c r="G21" s="3" t="s">
        <v>26</v>
      </c>
      <c r="H21" s="3" t="s">
        <v>27</v>
      </c>
      <c r="I21" s="4">
        <f>500-500</f>
        <v>0</v>
      </c>
      <c r="J21" s="4">
        <v>0</v>
      </c>
      <c r="K21" s="4">
        <v>0</v>
      </c>
    </row>
    <row r="22" spans="2:11" ht="39" x14ac:dyDescent="0.25">
      <c r="B22" s="484" t="s">
        <v>20</v>
      </c>
      <c r="C22" s="484"/>
      <c r="D22" s="76" t="s">
        <v>21</v>
      </c>
      <c r="E22" s="76" t="s">
        <v>21</v>
      </c>
      <c r="F22" s="76" t="s">
        <v>21</v>
      </c>
      <c r="G22" s="80" t="s">
        <v>26</v>
      </c>
      <c r="H22" s="80" t="s">
        <v>27</v>
      </c>
      <c r="I22" s="75"/>
      <c r="J22" s="75"/>
      <c r="K22" s="75"/>
    </row>
    <row r="23" spans="2:11" x14ac:dyDescent="0.25">
      <c r="B23" s="489"/>
      <c r="C23" s="489"/>
      <c r="D23" s="13" t="s">
        <v>23</v>
      </c>
      <c r="E23" s="13"/>
      <c r="F23" s="13"/>
      <c r="G23" s="13"/>
      <c r="H23" s="13"/>
      <c r="I23" s="12">
        <f>SUM(I21:I22)</f>
        <v>0</v>
      </c>
      <c r="J23" s="12">
        <f>SUM(J21:J22)</f>
        <v>0</v>
      </c>
      <c r="K23" s="12">
        <f>SUM(K21:K22)</f>
        <v>0</v>
      </c>
    </row>
    <row r="24" spans="2:11" x14ac:dyDescent="0.25">
      <c r="C24" s="6"/>
      <c r="D24" s="7"/>
      <c r="E24" s="7"/>
      <c r="F24" s="7"/>
      <c r="G24" s="7"/>
      <c r="H24" s="7"/>
      <c r="I24" s="7"/>
      <c r="J24" s="7"/>
      <c r="K24" s="7"/>
    </row>
    <row r="25" spans="2:11" x14ac:dyDescent="0.25">
      <c r="C25" s="486" t="s">
        <v>28</v>
      </c>
      <c r="D25" s="487"/>
      <c r="E25" s="487"/>
      <c r="F25" s="487"/>
      <c r="G25" s="487"/>
      <c r="H25" s="487"/>
      <c r="I25" s="487"/>
      <c r="J25" s="487"/>
      <c r="K25" s="487"/>
    </row>
    <row r="26" spans="2:11" ht="15" customHeight="1" x14ac:dyDescent="0.25">
      <c r="B26" s="488" t="s">
        <v>25</v>
      </c>
      <c r="C26" s="488"/>
      <c r="D26" s="488" t="s">
        <v>2</v>
      </c>
      <c r="E26" s="488"/>
      <c r="F26" s="488"/>
      <c r="G26" s="488"/>
      <c r="H26" s="488"/>
      <c r="I26" s="488" t="s">
        <v>3</v>
      </c>
      <c r="J26" s="488"/>
      <c r="K26" s="488"/>
    </row>
    <row r="27" spans="2:11" ht="45" x14ac:dyDescent="0.25">
      <c r="B27" s="488"/>
      <c r="C27" s="488"/>
      <c r="D27" s="2" t="s">
        <v>4</v>
      </c>
      <c r="E27" s="2" t="s">
        <v>5</v>
      </c>
      <c r="F27" s="2" t="s">
        <v>6</v>
      </c>
      <c r="G27" s="2" t="s">
        <v>7</v>
      </c>
      <c r="H27" s="2" t="s">
        <v>8</v>
      </c>
      <c r="I27" s="2" t="s">
        <v>469</v>
      </c>
      <c r="J27" s="2" t="s">
        <v>470</v>
      </c>
      <c r="K27" s="2" t="s">
        <v>471</v>
      </c>
    </row>
    <row r="28" spans="2:11" ht="26.25" x14ac:dyDescent="0.25">
      <c r="B28" s="483" t="s">
        <v>9</v>
      </c>
      <c r="C28" s="483"/>
      <c r="D28" s="3" t="s">
        <v>10</v>
      </c>
      <c r="E28" s="3">
        <v>611</v>
      </c>
      <c r="F28" s="3" t="s">
        <v>11</v>
      </c>
      <c r="G28" s="3" t="s">
        <v>29</v>
      </c>
      <c r="H28" s="3" t="s">
        <v>30</v>
      </c>
      <c r="I28" s="4">
        <f>1475523.75-25000-174818.18+174818.18-84159.38+28314.36</f>
        <v>1394678.7300000002</v>
      </c>
      <c r="J28" s="4">
        <v>1415716.28</v>
      </c>
      <c r="K28" s="4">
        <v>1398326.05</v>
      </c>
    </row>
    <row r="29" spans="2:11" ht="39" x14ac:dyDescent="0.25">
      <c r="B29" s="483" t="s">
        <v>9</v>
      </c>
      <c r="C29" s="483"/>
      <c r="D29" s="108" t="s">
        <v>10</v>
      </c>
      <c r="E29" s="108">
        <v>611</v>
      </c>
      <c r="F29" s="108" t="s">
        <v>11</v>
      </c>
      <c r="G29" s="108" t="s">
        <v>18</v>
      </c>
      <c r="H29" s="108" t="s">
        <v>19</v>
      </c>
      <c r="I29" s="4"/>
      <c r="J29" s="4"/>
      <c r="K29" s="4"/>
    </row>
    <row r="30" spans="2:11" ht="26.25" x14ac:dyDescent="0.25">
      <c r="B30" s="482" t="s">
        <v>16</v>
      </c>
      <c r="C30" s="482"/>
      <c r="D30" s="101" t="s">
        <v>17</v>
      </c>
      <c r="E30" s="98">
        <v>611</v>
      </c>
      <c r="F30" s="99" t="s">
        <v>11</v>
      </c>
      <c r="G30" s="99" t="s">
        <v>29</v>
      </c>
      <c r="H30" s="99" t="s">
        <v>30</v>
      </c>
      <c r="I30" s="100">
        <f>6006891.32+329177-264700-387.55</f>
        <v>6070980.7700000005</v>
      </c>
      <c r="J30" s="100">
        <f>6006891.32+329177</f>
        <v>6336068.3200000003</v>
      </c>
      <c r="K30" s="100">
        <f>6006891.32+329177</f>
        <v>6336068.3200000003</v>
      </c>
    </row>
    <row r="31" spans="2:11" ht="39" x14ac:dyDescent="0.25">
      <c r="B31" s="482" t="s">
        <v>16</v>
      </c>
      <c r="C31" s="482"/>
      <c r="D31" s="101" t="s">
        <v>17</v>
      </c>
      <c r="E31" s="98">
        <v>611</v>
      </c>
      <c r="F31" s="107" t="s">
        <v>11</v>
      </c>
      <c r="G31" s="107" t="s">
        <v>18</v>
      </c>
      <c r="H31" s="107" t="s">
        <v>19</v>
      </c>
      <c r="I31" s="100">
        <f>26604.76+89.89</f>
        <v>26694.649999999998</v>
      </c>
      <c r="J31" s="100"/>
      <c r="K31" s="100"/>
    </row>
    <row r="32" spans="2:11" ht="26.25" x14ac:dyDescent="0.25">
      <c r="B32" s="484" t="s">
        <v>20</v>
      </c>
      <c r="C32" s="484"/>
      <c r="D32" s="74" t="s">
        <v>78</v>
      </c>
      <c r="E32" s="74" t="s">
        <v>79</v>
      </c>
      <c r="F32" s="74" t="s">
        <v>21</v>
      </c>
      <c r="G32" s="80" t="s">
        <v>29</v>
      </c>
      <c r="H32" s="80" t="s">
        <v>30</v>
      </c>
      <c r="I32" s="75">
        <v>489399.32</v>
      </c>
      <c r="J32" s="75">
        <v>489399.32</v>
      </c>
      <c r="K32" s="75">
        <v>489399.32</v>
      </c>
    </row>
    <row r="33" spans="2:11" ht="40.5" customHeight="1" x14ac:dyDescent="0.25">
      <c r="B33" s="484" t="s">
        <v>20</v>
      </c>
      <c r="C33" s="484"/>
      <c r="D33" s="74" t="s">
        <v>78</v>
      </c>
      <c r="E33" s="74" t="s">
        <v>79</v>
      </c>
      <c r="F33" s="74" t="s">
        <v>21</v>
      </c>
      <c r="G33" s="109" t="s">
        <v>18</v>
      </c>
      <c r="H33" s="109" t="s">
        <v>19</v>
      </c>
      <c r="I33" s="75">
        <v>4666.3900000000003</v>
      </c>
      <c r="J33" s="75">
        <v>4666.3900000000003</v>
      </c>
      <c r="K33" s="75">
        <v>4666.3900000000003</v>
      </c>
    </row>
    <row r="34" spans="2:11" ht="26.25" x14ac:dyDescent="0.25">
      <c r="B34" s="485" t="s">
        <v>22</v>
      </c>
      <c r="C34" s="485"/>
      <c r="D34" s="81" t="s">
        <v>78</v>
      </c>
      <c r="E34" s="81" t="s">
        <v>79</v>
      </c>
      <c r="F34" s="84" t="s">
        <v>21</v>
      </c>
      <c r="G34" s="82" t="s">
        <v>29</v>
      </c>
      <c r="H34" s="82" t="s">
        <v>30</v>
      </c>
      <c r="I34" s="83">
        <f>56663.68+36871.3</f>
        <v>93534.98000000001</v>
      </c>
      <c r="J34" s="83"/>
      <c r="K34" s="83"/>
    </row>
    <row r="35" spans="2:11" x14ac:dyDescent="0.25">
      <c r="B35" s="489"/>
      <c r="C35" s="489"/>
      <c r="D35" s="13" t="s">
        <v>23</v>
      </c>
      <c r="E35" s="13"/>
      <c r="F35" s="13"/>
      <c r="G35" s="13"/>
      <c r="H35" s="13"/>
      <c r="I35" s="12">
        <f>SUM(I28:I34)</f>
        <v>8079954.8400000017</v>
      </c>
      <c r="J35" s="12">
        <f>SUM(J28:J34)</f>
        <v>8245850.3100000005</v>
      </c>
      <c r="K35" s="12">
        <f>SUM(K28:K34)</f>
        <v>8228460.0800000001</v>
      </c>
    </row>
    <row r="36" spans="2:11" x14ac:dyDescent="0.25">
      <c r="D36" s="7"/>
      <c r="E36" s="7"/>
      <c r="F36" s="7"/>
      <c r="G36" s="7"/>
      <c r="H36" s="7"/>
      <c r="I36" s="7"/>
      <c r="J36" s="7"/>
      <c r="K36" s="7"/>
    </row>
    <row r="37" spans="2:11" x14ac:dyDescent="0.25">
      <c r="C37" s="486" t="s">
        <v>31</v>
      </c>
      <c r="D37" s="487"/>
      <c r="E37" s="487"/>
      <c r="F37" s="487"/>
      <c r="G37" s="487"/>
      <c r="H37" s="487"/>
      <c r="I37" s="487"/>
      <c r="J37" s="487"/>
      <c r="K37" s="487"/>
    </row>
    <row r="38" spans="2:11" ht="15" customHeight="1" x14ac:dyDescent="0.25">
      <c r="B38" s="488" t="s">
        <v>25</v>
      </c>
      <c r="C38" s="488"/>
      <c r="D38" s="488" t="s">
        <v>2</v>
      </c>
      <c r="E38" s="488"/>
      <c r="F38" s="488"/>
      <c r="G38" s="488"/>
      <c r="H38" s="488"/>
      <c r="I38" s="488" t="s">
        <v>3</v>
      </c>
      <c r="J38" s="488"/>
      <c r="K38" s="488"/>
    </row>
    <row r="39" spans="2:11" ht="45" x14ac:dyDescent="0.25">
      <c r="B39" s="488"/>
      <c r="C39" s="488"/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469</v>
      </c>
      <c r="J39" s="2" t="s">
        <v>470</v>
      </c>
      <c r="K39" s="2" t="s">
        <v>471</v>
      </c>
    </row>
    <row r="40" spans="2:11" ht="26.25" x14ac:dyDescent="0.25">
      <c r="B40" s="483" t="s">
        <v>32</v>
      </c>
      <c r="C40" s="483"/>
      <c r="D40" s="3" t="s">
        <v>33</v>
      </c>
      <c r="E40" s="3">
        <v>612</v>
      </c>
      <c r="F40" s="3" t="s">
        <v>34</v>
      </c>
      <c r="G40" s="3" t="s">
        <v>35</v>
      </c>
      <c r="H40" s="3" t="s">
        <v>36</v>
      </c>
      <c r="I40" s="4"/>
      <c r="J40" s="4"/>
      <c r="K40" s="4"/>
    </row>
    <row r="41" spans="2:11" x14ac:dyDescent="0.25">
      <c r="B41" s="489"/>
      <c r="C41" s="489"/>
      <c r="D41" s="13" t="s">
        <v>23</v>
      </c>
      <c r="E41" s="13"/>
      <c r="F41" s="13"/>
      <c r="G41" s="13"/>
      <c r="H41" s="13"/>
      <c r="I41" s="12">
        <f>SUM(I40:I40)</f>
        <v>0</v>
      </c>
      <c r="J41" s="12">
        <f>SUM(J40:J40)</f>
        <v>0</v>
      </c>
      <c r="K41" s="12">
        <f>SUM(K40:K40)</f>
        <v>0</v>
      </c>
    </row>
    <row r="43" spans="2:11" x14ac:dyDescent="0.25">
      <c r="C43" s="486" t="s">
        <v>37</v>
      </c>
      <c r="D43" s="487"/>
      <c r="E43" s="487"/>
      <c r="F43" s="487"/>
      <c r="G43" s="487"/>
      <c r="H43" s="487"/>
      <c r="I43" s="487"/>
      <c r="J43" s="487"/>
      <c r="K43" s="487"/>
    </row>
    <row r="44" spans="2:11" ht="15" customHeight="1" x14ac:dyDescent="0.25">
      <c r="B44" s="488" t="s">
        <v>25</v>
      </c>
      <c r="C44" s="488"/>
      <c r="D44" s="488" t="s">
        <v>2</v>
      </c>
      <c r="E44" s="488"/>
      <c r="F44" s="488"/>
      <c r="G44" s="488"/>
      <c r="H44" s="488"/>
      <c r="I44" s="488" t="s">
        <v>3</v>
      </c>
      <c r="J44" s="488"/>
      <c r="K44" s="488"/>
    </row>
    <row r="45" spans="2:11" ht="45" x14ac:dyDescent="0.25">
      <c r="B45" s="488"/>
      <c r="C45" s="488"/>
      <c r="D45" s="2" t="s">
        <v>4</v>
      </c>
      <c r="E45" s="2" t="s">
        <v>5</v>
      </c>
      <c r="F45" s="2" t="s">
        <v>6</v>
      </c>
      <c r="G45" s="2" t="s">
        <v>7</v>
      </c>
      <c r="H45" s="2" t="s">
        <v>8</v>
      </c>
      <c r="I45" s="2" t="s">
        <v>469</v>
      </c>
      <c r="J45" s="2" t="s">
        <v>470</v>
      </c>
      <c r="K45" s="2" t="s">
        <v>471</v>
      </c>
    </row>
    <row r="46" spans="2:11" x14ac:dyDescent="0.25">
      <c r="B46" s="483" t="s">
        <v>9</v>
      </c>
      <c r="C46" s="483"/>
      <c r="D46" s="3" t="s">
        <v>10</v>
      </c>
      <c r="E46" s="3">
        <v>611</v>
      </c>
      <c r="F46" s="3" t="s">
        <v>34</v>
      </c>
      <c r="G46" s="3" t="s">
        <v>38</v>
      </c>
      <c r="H46" s="3" t="s">
        <v>39</v>
      </c>
      <c r="I46" s="4">
        <f>106384.56-19308.8+19308.8+3893.44</f>
        <v>110278</v>
      </c>
      <c r="J46" s="4">
        <v>106384.56</v>
      </c>
      <c r="K46" s="4">
        <v>106384.56</v>
      </c>
    </row>
    <row r="47" spans="2:11" x14ac:dyDescent="0.25">
      <c r="B47" s="483" t="s">
        <v>9</v>
      </c>
      <c r="C47" s="483"/>
      <c r="D47" s="3" t="s">
        <v>10</v>
      </c>
      <c r="E47" s="3">
        <v>611</v>
      </c>
      <c r="F47" s="3" t="s">
        <v>34</v>
      </c>
      <c r="G47" s="3" t="s">
        <v>40</v>
      </c>
      <c r="H47" s="3" t="s">
        <v>41</v>
      </c>
      <c r="I47" s="4">
        <f>477849.83-86729.74+86729.74-12394.83</f>
        <v>465455</v>
      </c>
      <c r="J47" s="4">
        <v>477849.83</v>
      </c>
      <c r="K47" s="4">
        <v>477849.83</v>
      </c>
    </row>
    <row r="48" spans="2:11" x14ac:dyDescent="0.25">
      <c r="B48" s="489"/>
      <c r="C48" s="489"/>
      <c r="D48" s="13" t="s">
        <v>23</v>
      </c>
      <c r="E48" s="13"/>
      <c r="F48" s="13"/>
      <c r="G48" s="13"/>
      <c r="H48" s="13"/>
      <c r="I48" s="12">
        <f>SUM(I46:I47)</f>
        <v>575733</v>
      </c>
      <c r="J48" s="12">
        <f>SUM(J46:J47)</f>
        <v>584234.39</v>
      </c>
      <c r="K48" s="12">
        <f>SUM(K46:K47)</f>
        <v>584234.39</v>
      </c>
    </row>
    <row r="50" spans="2:11" x14ac:dyDescent="0.25">
      <c r="C50" s="486" t="s">
        <v>42</v>
      </c>
      <c r="D50" s="487"/>
      <c r="E50" s="487"/>
      <c r="F50" s="487"/>
      <c r="G50" s="487"/>
      <c r="H50" s="487"/>
      <c r="I50" s="487"/>
      <c r="J50" s="487"/>
      <c r="K50" s="487"/>
    </row>
    <row r="51" spans="2:11" ht="15" customHeight="1" x14ac:dyDescent="0.25">
      <c r="B51" s="488" t="s">
        <v>25</v>
      </c>
      <c r="C51" s="488"/>
      <c r="D51" s="488" t="s">
        <v>2</v>
      </c>
      <c r="E51" s="488"/>
      <c r="F51" s="488"/>
      <c r="G51" s="488"/>
      <c r="H51" s="488"/>
      <c r="I51" s="488" t="s">
        <v>3</v>
      </c>
      <c r="J51" s="488"/>
      <c r="K51" s="488"/>
    </row>
    <row r="52" spans="2:11" ht="45" x14ac:dyDescent="0.25">
      <c r="B52" s="488"/>
      <c r="C52" s="488"/>
      <c r="D52" s="2" t="s">
        <v>4</v>
      </c>
      <c r="E52" s="2" t="s">
        <v>5</v>
      </c>
      <c r="F52" s="2" t="s">
        <v>6</v>
      </c>
      <c r="G52" s="2" t="s">
        <v>7</v>
      </c>
      <c r="H52" s="2" t="s">
        <v>8</v>
      </c>
      <c r="I52" s="2" t="s">
        <v>469</v>
      </c>
      <c r="J52" s="2" t="s">
        <v>470</v>
      </c>
      <c r="K52" s="2" t="s">
        <v>471</v>
      </c>
    </row>
    <row r="53" spans="2:11" x14ac:dyDescent="0.25">
      <c r="B53" s="483" t="s">
        <v>9</v>
      </c>
      <c r="C53" s="483"/>
      <c r="D53" s="3"/>
      <c r="E53" s="3"/>
      <c r="F53" s="3"/>
      <c r="G53" s="3"/>
      <c r="H53" s="3"/>
      <c r="I53" s="4"/>
      <c r="J53" s="4"/>
      <c r="K53" s="4"/>
    </row>
    <row r="54" spans="2:11" ht="9" customHeight="1" x14ac:dyDescent="0.25">
      <c r="B54" s="483" t="s">
        <v>16</v>
      </c>
      <c r="C54" s="483"/>
      <c r="D54" s="8"/>
      <c r="E54" s="2"/>
      <c r="F54" s="3"/>
      <c r="G54" s="3"/>
      <c r="H54" s="3"/>
      <c r="I54" s="4"/>
      <c r="J54" s="4"/>
      <c r="K54" s="4"/>
    </row>
    <row r="55" spans="2:11" ht="25.5" customHeight="1" x14ac:dyDescent="0.25">
      <c r="B55" s="484" t="s">
        <v>20</v>
      </c>
      <c r="C55" s="484"/>
      <c r="D55" s="76"/>
      <c r="E55" s="76"/>
      <c r="F55" s="76"/>
      <c r="G55" s="80"/>
      <c r="H55" s="80"/>
      <c r="I55" s="75"/>
      <c r="J55" s="75"/>
      <c r="K55" s="75"/>
    </row>
    <row r="56" spans="2:11" ht="28.5" customHeight="1" x14ac:dyDescent="0.25">
      <c r="B56" s="485" t="s">
        <v>22</v>
      </c>
      <c r="C56" s="485"/>
      <c r="D56" s="84"/>
      <c r="E56" s="84"/>
      <c r="F56" s="84"/>
      <c r="G56" s="82"/>
      <c r="H56" s="82"/>
      <c r="I56" s="83"/>
      <c r="J56" s="83"/>
      <c r="K56" s="83"/>
    </row>
    <row r="57" spans="2:11" x14ac:dyDescent="0.25">
      <c r="B57" s="489"/>
      <c r="C57" s="489"/>
      <c r="D57" s="13" t="s">
        <v>23</v>
      </c>
      <c r="E57" s="13"/>
      <c r="F57" s="13"/>
      <c r="G57" s="13"/>
      <c r="H57" s="13"/>
      <c r="I57" s="12">
        <f>SUM(I53:I56)</f>
        <v>0</v>
      </c>
      <c r="J57" s="12">
        <f>SUM(J53:J56)</f>
        <v>0</v>
      </c>
      <c r="K57" s="12">
        <f>SUM(K53:K56)</f>
        <v>0</v>
      </c>
    </row>
    <row r="59" spans="2:11" x14ac:dyDescent="0.25">
      <c r="C59" s="486" t="s">
        <v>43</v>
      </c>
      <c r="D59" s="487"/>
      <c r="E59" s="487"/>
      <c r="F59" s="487"/>
      <c r="G59" s="487"/>
      <c r="H59" s="487"/>
      <c r="I59" s="487"/>
      <c r="J59" s="487"/>
      <c r="K59" s="487"/>
    </row>
    <row r="60" spans="2:11" ht="15" customHeight="1" x14ac:dyDescent="0.25">
      <c r="B60" s="488" t="s">
        <v>25</v>
      </c>
      <c r="C60" s="488"/>
      <c r="D60" s="488" t="s">
        <v>2</v>
      </c>
      <c r="E60" s="488"/>
      <c r="F60" s="488"/>
      <c r="G60" s="488"/>
      <c r="H60" s="488"/>
      <c r="I60" s="488" t="s">
        <v>3</v>
      </c>
      <c r="J60" s="488"/>
      <c r="K60" s="488"/>
    </row>
    <row r="61" spans="2:11" ht="45" x14ac:dyDescent="0.25">
      <c r="B61" s="488"/>
      <c r="C61" s="488"/>
      <c r="D61" s="2" t="s">
        <v>4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469</v>
      </c>
      <c r="J61" s="2" t="s">
        <v>470</v>
      </c>
      <c r="K61" s="2" t="s">
        <v>471</v>
      </c>
    </row>
    <row r="62" spans="2:11" x14ac:dyDescent="0.25">
      <c r="B62" s="483" t="s">
        <v>9</v>
      </c>
      <c r="C62" s="483"/>
      <c r="D62" s="3"/>
      <c r="E62" s="3"/>
      <c r="F62" s="3"/>
      <c r="G62" s="3"/>
      <c r="H62" s="3"/>
      <c r="I62" s="4"/>
      <c r="J62" s="4"/>
      <c r="K62" s="4"/>
    </row>
    <row r="63" spans="2:11" x14ac:dyDescent="0.25">
      <c r="B63" s="483" t="s">
        <v>16</v>
      </c>
      <c r="C63" s="483"/>
      <c r="D63" s="8"/>
      <c r="E63" s="2"/>
      <c r="F63" s="3"/>
      <c r="G63" s="3"/>
      <c r="H63" s="3"/>
      <c r="I63" s="4"/>
      <c r="J63" s="4"/>
      <c r="K63" s="4"/>
    </row>
    <row r="64" spans="2:11" ht="39.75" customHeight="1" x14ac:dyDescent="0.25">
      <c r="B64" s="484" t="s">
        <v>20</v>
      </c>
      <c r="C64" s="484"/>
      <c r="D64" s="76"/>
      <c r="E64" s="76"/>
      <c r="F64" s="76"/>
      <c r="G64" s="80" t="s">
        <v>44</v>
      </c>
      <c r="H64" s="80" t="s">
        <v>45</v>
      </c>
      <c r="I64" s="75"/>
      <c r="J64" s="75"/>
      <c r="K64" s="75"/>
    </row>
    <row r="65" spans="2:11" ht="39" customHeight="1" x14ac:dyDescent="0.25">
      <c r="B65" s="485" t="s">
        <v>22</v>
      </c>
      <c r="C65" s="485"/>
      <c r="D65" s="81" t="s">
        <v>78</v>
      </c>
      <c r="E65" s="81" t="s">
        <v>79</v>
      </c>
      <c r="F65" s="81" t="s">
        <v>21</v>
      </c>
      <c r="G65" s="82" t="s">
        <v>44</v>
      </c>
      <c r="H65" s="82" t="s">
        <v>45</v>
      </c>
      <c r="I65" s="83">
        <f>4884.8+3178.56</f>
        <v>8063.3600000000006</v>
      </c>
      <c r="J65" s="83"/>
      <c r="K65" s="83"/>
    </row>
    <row r="66" spans="2:11" x14ac:dyDescent="0.25">
      <c r="B66" s="489"/>
      <c r="C66" s="489"/>
      <c r="D66" s="13" t="s">
        <v>23</v>
      </c>
      <c r="E66" s="13"/>
      <c r="F66" s="13"/>
      <c r="G66" s="13"/>
      <c r="H66" s="13"/>
      <c r="I66" s="12">
        <f>SUM(I62:I65)</f>
        <v>8063.3600000000006</v>
      </c>
      <c r="J66" s="12">
        <f>SUM(J62:J65)</f>
        <v>0</v>
      </c>
      <c r="K66" s="12">
        <f>SUM(K62:K65)</f>
        <v>0</v>
      </c>
    </row>
    <row r="68" spans="2:11" x14ac:dyDescent="0.25">
      <c r="C68" s="486" t="s">
        <v>46</v>
      </c>
      <c r="D68" s="487"/>
      <c r="E68" s="487"/>
      <c r="F68" s="487"/>
      <c r="G68" s="487"/>
      <c r="H68" s="487"/>
      <c r="I68" s="487"/>
      <c r="J68" s="487"/>
      <c r="K68" s="487"/>
    </row>
    <row r="69" spans="2:11" ht="15" customHeight="1" x14ac:dyDescent="0.25">
      <c r="B69" s="488" t="s">
        <v>25</v>
      </c>
      <c r="C69" s="488"/>
      <c r="D69" s="488" t="s">
        <v>2</v>
      </c>
      <c r="E69" s="488"/>
      <c r="F69" s="488"/>
      <c r="G69" s="488"/>
      <c r="H69" s="488"/>
      <c r="I69" s="488" t="s">
        <v>3</v>
      </c>
      <c r="J69" s="488"/>
      <c r="K69" s="488"/>
    </row>
    <row r="70" spans="2:11" ht="45" x14ac:dyDescent="0.25">
      <c r="B70" s="488"/>
      <c r="C70" s="488"/>
      <c r="D70" s="2" t="s">
        <v>4</v>
      </c>
      <c r="E70" s="2" t="s">
        <v>5</v>
      </c>
      <c r="F70" s="2" t="s">
        <v>6</v>
      </c>
      <c r="G70" s="2" t="s">
        <v>7</v>
      </c>
      <c r="H70" s="2" t="s">
        <v>8</v>
      </c>
      <c r="I70" s="2" t="s">
        <v>469</v>
      </c>
      <c r="J70" s="2" t="s">
        <v>470</v>
      </c>
      <c r="K70" s="2" t="s">
        <v>471</v>
      </c>
    </row>
    <row r="71" spans="2:11" ht="33" customHeight="1" x14ac:dyDescent="0.25">
      <c r="B71" s="483" t="s">
        <v>448</v>
      </c>
      <c r="C71" s="483"/>
      <c r="D71" s="3" t="s">
        <v>439</v>
      </c>
      <c r="E71" s="3">
        <v>612</v>
      </c>
      <c r="F71" s="3" t="s">
        <v>440</v>
      </c>
      <c r="G71" s="3" t="s">
        <v>441</v>
      </c>
      <c r="H71" s="68" t="s">
        <v>442</v>
      </c>
      <c r="I71" s="4"/>
      <c r="J71" s="4"/>
      <c r="K71" s="4"/>
    </row>
    <row r="72" spans="2:11" x14ac:dyDescent="0.25">
      <c r="B72" s="483" t="s">
        <v>16</v>
      </c>
      <c r="C72" s="483"/>
      <c r="D72" s="8"/>
      <c r="E72" s="2"/>
      <c r="F72" s="3"/>
      <c r="G72" s="3"/>
      <c r="H72" s="3"/>
      <c r="I72" s="4"/>
      <c r="J72" s="4"/>
      <c r="K72" s="4"/>
    </row>
    <row r="73" spans="2:11" ht="25.5" customHeight="1" x14ac:dyDescent="0.25">
      <c r="B73" s="484" t="s">
        <v>20</v>
      </c>
      <c r="C73" s="484"/>
      <c r="D73" s="76"/>
      <c r="E73" s="76"/>
      <c r="F73" s="76"/>
      <c r="G73" s="80"/>
      <c r="H73" s="80"/>
      <c r="I73" s="75"/>
      <c r="J73" s="75"/>
      <c r="K73" s="75"/>
    </row>
    <row r="74" spans="2:11" ht="27.75" customHeight="1" x14ac:dyDescent="0.25">
      <c r="B74" s="485" t="s">
        <v>22</v>
      </c>
      <c r="C74" s="485"/>
      <c r="D74" s="84"/>
      <c r="E74" s="84"/>
      <c r="F74" s="84"/>
      <c r="G74" s="82"/>
      <c r="H74" s="82"/>
      <c r="I74" s="83"/>
      <c r="J74" s="83"/>
      <c r="K74" s="83"/>
    </row>
    <row r="75" spans="2:11" x14ac:dyDescent="0.25">
      <c r="B75" s="489"/>
      <c r="C75" s="489"/>
      <c r="D75" s="13" t="s">
        <v>23</v>
      </c>
      <c r="E75" s="13"/>
      <c r="F75" s="13"/>
      <c r="G75" s="13"/>
      <c r="H75" s="13"/>
      <c r="I75" s="12">
        <f>SUM(I71:I74)</f>
        <v>0</v>
      </c>
      <c r="J75" s="12">
        <f>SUM(J71:J74)</f>
        <v>0</v>
      </c>
      <c r="K75" s="12">
        <f>SUM(K71:K74)</f>
        <v>0</v>
      </c>
    </row>
    <row r="76" spans="2:11" x14ac:dyDescent="0.25">
      <c r="B76" s="73"/>
      <c r="C76" s="73"/>
      <c r="D76" s="73"/>
      <c r="E76" s="73"/>
      <c r="F76" s="73"/>
      <c r="G76" s="73"/>
      <c r="H76" s="73"/>
      <c r="I76" s="18"/>
      <c r="J76" s="18"/>
      <c r="K76" s="18"/>
    </row>
    <row r="77" spans="2:11" x14ac:dyDescent="0.25">
      <c r="C77" s="486" t="s">
        <v>48</v>
      </c>
      <c r="D77" s="487"/>
      <c r="E77" s="487"/>
      <c r="F77" s="487"/>
      <c r="G77" s="487"/>
      <c r="H77" s="487"/>
      <c r="I77" s="487"/>
      <c r="J77" s="487"/>
      <c r="K77" s="487"/>
    </row>
    <row r="78" spans="2:11" x14ac:dyDescent="0.25">
      <c r="B78" s="488" t="s">
        <v>25</v>
      </c>
      <c r="C78" s="488"/>
      <c r="D78" s="488" t="s">
        <v>2</v>
      </c>
      <c r="E78" s="488"/>
      <c r="F78" s="488"/>
      <c r="G78" s="488"/>
      <c r="H78" s="488"/>
      <c r="I78" s="488" t="s">
        <v>3</v>
      </c>
      <c r="J78" s="488"/>
      <c r="K78" s="488"/>
    </row>
    <row r="79" spans="2:11" ht="45" x14ac:dyDescent="0.25">
      <c r="B79" s="488"/>
      <c r="C79" s="488"/>
      <c r="D79" s="71" t="s">
        <v>4</v>
      </c>
      <c r="E79" s="71" t="s">
        <v>5</v>
      </c>
      <c r="F79" s="71" t="s">
        <v>6</v>
      </c>
      <c r="G79" s="71" t="s">
        <v>7</v>
      </c>
      <c r="H79" s="71" t="s">
        <v>8</v>
      </c>
      <c r="I79" s="71" t="s">
        <v>469</v>
      </c>
      <c r="J79" s="71" t="s">
        <v>470</v>
      </c>
      <c r="K79" s="71" t="s">
        <v>471</v>
      </c>
    </row>
    <row r="80" spans="2:11" ht="26.25" x14ac:dyDescent="0.25">
      <c r="B80" s="483" t="s">
        <v>47</v>
      </c>
      <c r="C80" s="483"/>
      <c r="D80" s="70" t="s">
        <v>439</v>
      </c>
      <c r="E80" s="70">
        <v>612</v>
      </c>
      <c r="F80" s="70" t="s">
        <v>440</v>
      </c>
      <c r="G80" s="70" t="s">
        <v>429</v>
      </c>
      <c r="H80" s="70" t="s">
        <v>430</v>
      </c>
      <c r="I80" s="4"/>
      <c r="J80" s="4"/>
      <c r="K80" s="4"/>
    </row>
    <row r="81" spans="2:11" x14ac:dyDescent="0.25">
      <c r="B81" s="489"/>
      <c r="C81" s="489"/>
      <c r="D81" s="72" t="s">
        <v>23</v>
      </c>
      <c r="E81" s="72"/>
      <c r="F81" s="72"/>
      <c r="G81" s="72"/>
      <c r="H81" s="72"/>
      <c r="I81" s="12">
        <f>SUM(I80:I80)</f>
        <v>0</v>
      </c>
      <c r="J81" s="12">
        <f>SUM(J80:J80)</f>
        <v>0</v>
      </c>
      <c r="K81" s="12">
        <f>SUM(K80:K80)</f>
        <v>0</v>
      </c>
    </row>
    <row r="82" spans="2:11" x14ac:dyDescent="0.25">
      <c r="B82" s="73"/>
      <c r="C82" s="73"/>
      <c r="D82" s="73"/>
      <c r="E82" s="73"/>
      <c r="F82" s="73"/>
      <c r="G82" s="73"/>
      <c r="H82" s="73"/>
      <c r="I82" s="18"/>
      <c r="J82" s="18"/>
      <c r="K82" s="18"/>
    </row>
    <row r="84" spans="2:11" x14ac:dyDescent="0.25">
      <c r="C84" s="486" t="s">
        <v>500</v>
      </c>
      <c r="D84" s="487"/>
      <c r="E84" s="487"/>
      <c r="F84" s="487"/>
      <c r="G84" s="487"/>
      <c r="H84" s="487"/>
      <c r="I84" s="487"/>
      <c r="J84" s="487"/>
      <c r="K84" s="487"/>
    </row>
    <row r="85" spans="2:11" ht="15" customHeight="1" x14ac:dyDescent="0.25">
      <c r="B85" s="488" t="s">
        <v>25</v>
      </c>
      <c r="C85" s="488"/>
      <c r="D85" s="488" t="s">
        <v>2</v>
      </c>
      <c r="E85" s="488"/>
      <c r="F85" s="488"/>
      <c r="G85" s="488"/>
      <c r="H85" s="488"/>
      <c r="I85" s="488" t="s">
        <v>3</v>
      </c>
      <c r="J85" s="488"/>
      <c r="K85" s="488"/>
    </row>
    <row r="86" spans="2:11" ht="45" x14ac:dyDescent="0.25">
      <c r="B86" s="488"/>
      <c r="C86" s="488"/>
      <c r="D86" s="2" t="s">
        <v>4</v>
      </c>
      <c r="E86" s="2" t="s">
        <v>5</v>
      </c>
      <c r="F86" s="2" t="s">
        <v>6</v>
      </c>
      <c r="G86" s="2" t="s">
        <v>7</v>
      </c>
      <c r="H86" s="2" t="s">
        <v>8</v>
      </c>
      <c r="I86" s="2" t="s">
        <v>469</v>
      </c>
      <c r="J86" s="2" t="s">
        <v>470</v>
      </c>
      <c r="K86" s="2" t="s">
        <v>471</v>
      </c>
    </row>
    <row r="87" spans="2:11" ht="32.25" customHeight="1" x14ac:dyDescent="0.25">
      <c r="B87" s="490" t="s">
        <v>47</v>
      </c>
      <c r="C87" s="490"/>
      <c r="D87" s="128" t="s">
        <v>507</v>
      </c>
      <c r="E87" s="129">
        <v>612</v>
      </c>
      <c r="F87" s="129" t="s">
        <v>428</v>
      </c>
      <c r="G87" s="129" t="s">
        <v>429</v>
      </c>
      <c r="H87" s="129" t="s">
        <v>430</v>
      </c>
      <c r="I87" s="130">
        <f>2287374-43382.51</f>
        <v>2243991.4900000002</v>
      </c>
      <c r="J87" s="130"/>
      <c r="K87" s="130"/>
    </row>
    <row r="88" spans="2:11" ht="35.25" customHeight="1" x14ac:dyDescent="0.25">
      <c r="B88" s="490" t="s">
        <v>32</v>
      </c>
      <c r="C88" s="490"/>
      <c r="D88" s="129" t="s">
        <v>505</v>
      </c>
      <c r="E88" s="129">
        <v>612</v>
      </c>
      <c r="F88" s="129" t="s">
        <v>428</v>
      </c>
      <c r="G88" s="129" t="s">
        <v>429</v>
      </c>
      <c r="H88" s="129" t="s">
        <v>430</v>
      </c>
      <c r="I88" s="130">
        <f>1448670-27475.58</f>
        <v>1421194.42</v>
      </c>
      <c r="J88" s="130"/>
      <c r="K88" s="130"/>
    </row>
    <row r="89" spans="2:11" ht="36.75" customHeight="1" x14ac:dyDescent="0.25">
      <c r="B89" s="490" t="s">
        <v>433</v>
      </c>
      <c r="C89" s="490"/>
      <c r="D89" s="129" t="s">
        <v>505</v>
      </c>
      <c r="E89" s="129">
        <v>612</v>
      </c>
      <c r="F89" s="129" t="s">
        <v>428</v>
      </c>
      <c r="G89" s="129" t="s">
        <v>429</v>
      </c>
      <c r="H89" s="129" t="s">
        <v>430</v>
      </c>
      <c r="I89" s="130">
        <f>76246-1446.09</f>
        <v>74799.91</v>
      </c>
      <c r="J89" s="130"/>
      <c r="K89" s="130"/>
    </row>
    <row r="90" spans="2:11" ht="36.75" customHeight="1" x14ac:dyDescent="0.25">
      <c r="B90" s="491" t="s">
        <v>47</v>
      </c>
      <c r="C90" s="491"/>
      <c r="D90" s="131" t="s">
        <v>507</v>
      </c>
      <c r="E90" s="132">
        <v>612</v>
      </c>
      <c r="F90" s="132" t="s">
        <v>434</v>
      </c>
      <c r="G90" s="132" t="s">
        <v>59</v>
      </c>
      <c r="H90" s="132" t="s">
        <v>60</v>
      </c>
      <c r="I90" s="133">
        <f>43382.51</f>
        <v>43382.51</v>
      </c>
      <c r="J90" s="133"/>
      <c r="K90" s="133"/>
    </row>
    <row r="91" spans="2:11" ht="36.75" customHeight="1" x14ac:dyDescent="0.25">
      <c r="B91" s="491" t="s">
        <v>32</v>
      </c>
      <c r="C91" s="491"/>
      <c r="D91" s="132" t="s">
        <v>505</v>
      </c>
      <c r="E91" s="132">
        <v>612</v>
      </c>
      <c r="F91" s="132" t="s">
        <v>434</v>
      </c>
      <c r="G91" s="132" t="s">
        <v>59</v>
      </c>
      <c r="H91" s="132" t="s">
        <v>60</v>
      </c>
      <c r="I91" s="133">
        <f>27475.58+0.01</f>
        <v>27475.59</v>
      </c>
      <c r="J91" s="133"/>
      <c r="K91" s="133"/>
    </row>
    <row r="92" spans="2:11" ht="36.75" customHeight="1" x14ac:dyDescent="0.25">
      <c r="B92" s="491" t="s">
        <v>433</v>
      </c>
      <c r="C92" s="491"/>
      <c r="D92" s="132" t="s">
        <v>505</v>
      </c>
      <c r="E92" s="132">
        <v>612</v>
      </c>
      <c r="F92" s="132" t="s">
        <v>434</v>
      </c>
      <c r="G92" s="132" t="s">
        <v>59</v>
      </c>
      <c r="H92" s="132" t="s">
        <v>60</v>
      </c>
      <c r="I92" s="133">
        <f>1446.09-0.01</f>
        <v>1446.08</v>
      </c>
      <c r="J92" s="133"/>
      <c r="K92" s="133"/>
    </row>
    <row r="93" spans="2:11" ht="26.25" customHeight="1" x14ac:dyDescent="0.25">
      <c r="B93" s="484" t="s">
        <v>20</v>
      </c>
      <c r="C93" s="484"/>
      <c r="D93" s="74"/>
      <c r="E93" s="76"/>
      <c r="F93" s="76"/>
      <c r="G93" s="80"/>
      <c r="H93" s="80"/>
      <c r="I93" s="75"/>
      <c r="J93" s="75"/>
      <c r="K93" s="75"/>
    </row>
    <row r="94" spans="2:11" ht="23.25" customHeight="1" x14ac:dyDescent="0.25">
      <c r="B94" s="485" t="s">
        <v>22</v>
      </c>
      <c r="C94" s="485"/>
      <c r="D94" s="81"/>
      <c r="E94" s="84"/>
      <c r="F94" s="84"/>
      <c r="G94" s="82"/>
      <c r="H94" s="82"/>
      <c r="I94" s="83"/>
      <c r="J94" s="83"/>
      <c r="K94" s="83"/>
    </row>
    <row r="95" spans="2:11" x14ac:dyDescent="0.25">
      <c r="B95" s="489"/>
      <c r="C95" s="489"/>
      <c r="D95" s="13" t="s">
        <v>23</v>
      </c>
      <c r="E95" s="13"/>
      <c r="F95" s="13"/>
      <c r="G95" s="13"/>
      <c r="H95" s="13"/>
      <c r="I95" s="12">
        <f>SUM(I87:I94)</f>
        <v>3812290</v>
      </c>
      <c r="J95" s="12">
        <f>SUM(J87:J94)</f>
        <v>0</v>
      </c>
      <c r="K95" s="12">
        <f>SUM(K87:K94)</f>
        <v>0</v>
      </c>
    </row>
    <row r="97" spans="2:11" x14ac:dyDescent="0.25">
      <c r="C97" s="486" t="s">
        <v>48</v>
      </c>
      <c r="D97" s="487"/>
      <c r="E97" s="487"/>
      <c r="F97" s="487"/>
      <c r="G97" s="487"/>
      <c r="H97" s="487"/>
      <c r="I97" s="487"/>
      <c r="J97" s="487"/>
      <c r="K97" s="487"/>
    </row>
    <row r="98" spans="2:11" ht="15" customHeight="1" x14ac:dyDescent="0.25">
      <c r="B98" s="488" t="s">
        <v>25</v>
      </c>
      <c r="C98" s="488"/>
      <c r="D98" s="488" t="s">
        <v>2</v>
      </c>
      <c r="E98" s="488"/>
      <c r="F98" s="488"/>
      <c r="G98" s="488"/>
      <c r="H98" s="488"/>
      <c r="I98" s="488" t="s">
        <v>3</v>
      </c>
      <c r="J98" s="488"/>
      <c r="K98" s="488"/>
    </row>
    <row r="99" spans="2:11" ht="45" x14ac:dyDescent="0.25">
      <c r="B99" s="488"/>
      <c r="C99" s="488"/>
      <c r="D99" s="2" t="s">
        <v>4</v>
      </c>
      <c r="E99" s="2" t="s">
        <v>5</v>
      </c>
      <c r="F99" s="2" t="s">
        <v>6</v>
      </c>
      <c r="G99" s="2" t="s">
        <v>7</v>
      </c>
      <c r="H99" s="2" t="s">
        <v>8</v>
      </c>
      <c r="I99" s="2" t="s">
        <v>469</v>
      </c>
      <c r="J99" s="2" t="s">
        <v>470</v>
      </c>
      <c r="K99" s="2" t="s">
        <v>471</v>
      </c>
    </row>
    <row r="100" spans="2:11" x14ac:dyDescent="0.25">
      <c r="B100" s="483" t="s">
        <v>9</v>
      </c>
      <c r="C100" s="483"/>
      <c r="D100" s="3" t="s">
        <v>10</v>
      </c>
      <c r="E100" s="3">
        <v>611</v>
      </c>
      <c r="F100" s="3" t="s">
        <v>11</v>
      </c>
      <c r="G100" s="3" t="s">
        <v>49</v>
      </c>
      <c r="H100" s="3" t="s">
        <v>50</v>
      </c>
      <c r="I100" s="4"/>
      <c r="J100" s="4"/>
      <c r="K100" s="4"/>
    </row>
    <row r="101" spans="2:11" x14ac:dyDescent="0.25">
      <c r="B101" s="483" t="s">
        <v>9</v>
      </c>
      <c r="C101" s="483"/>
      <c r="D101" s="3" t="s">
        <v>10</v>
      </c>
      <c r="E101" s="3">
        <v>611</v>
      </c>
      <c r="F101" s="3" t="s">
        <v>11</v>
      </c>
      <c r="G101" s="3" t="s">
        <v>51</v>
      </c>
      <c r="H101" s="3" t="s">
        <v>52</v>
      </c>
      <c r="I101" s="4">
        <v>165000</v>
      </c>
      <c r="J101" s="4">
        <v>156750</v>
      </c>
      <c r="K101" s="4">
        <v>156750</v>
      </c>
    </row>
    <row r="102" spans="2:11" ht="18.75" customHeight="1" x14ac:dyDescent="0.25">
      <c r="B102" s="483" t="s">
        <v>9</v>
      </c>
      <c r="C102" s="483"/>
      <c r="D102" s="3" t="s">
        <v>10</v>
      </c>
      <c r="E102" s="3">
        <v>611</v>
      </c>
      <c r="F102" s="3" t="s">
        <v>11</v>
      </c>
      <c r="G102" s="3" t="s">
        <v>53</v>
      </c>
      <c r="H102" s="3" t="s">
        <v>54</v>
      </c>
      <c r="I102" s="4">
        <f>245041.99-81332.5</f>
        <v>163709.49</v>
      </c>
      <c r="J102" s="4">
        <v>229483.64</v>
      </c>
      <c r="K102" s="4">
        <v>245041.98</v>
      </c>
    </row>
    <row r="103" spans="2:11" ht="29.25" customHeight="1" x14ac:dyDescent="0.25">
      <c r="B103" s="483" t="s">
        <v>9</v>
      </c>
      <c r="C103" s="483"/>
      <c r="D103" s="3" t="s">
        <v>10</v>
      </c>
      <c r="E103" s="3">
        <v>611</v>
      </c>
      <c r="F103" s="3" t="s">
        <v>11</v>
      </c>
      <c r="G103" s="3" t="s">
        <v>55</v>
      </c>
      <c r="H103" s="3" t="s">
        <v>56</v>
      </c>
      <c r="I103" s="4">
        <f>133371.29-112671.29</f>
        <v>20700.000000000015</v>
      </c>
      <c r="J103" s="4">
        <v>124903.2</v>
      </c>
      <c r="K103" s="4">
        <v>133371.28</v>
      </c>
    </row>
    <row r="104" spans="2:11" ht="29.25" customHeight="1" x14ac:dyDescent="0.25">
      <c r="B104" s="483" t="s">
        <v>9</v>
      </c>
      <c r="C104" s="483"/>
      <c r="D104" s="3" t="s">
        <v>10</v>
      </c>
      <c r="E104" s="3">
        <v>611</v>
      </c>
      <c r="F104" s="3" t="s">
        <v>11</v>
      </c>
      <c r="G104" s="3" t="s">
        <v>57</v>
      </c>
      <c r="H104" s="3" t="s">
        <v>58</v>
      </c>
      <c r="I104" s="4">
        <f>5110.01-110.01</f>
        <v>5000</v>
      </c>
      <c r="J104" s="4">
        <v>4785.5600000000004</v>
      </c>
      <c r="K104" s="4">
        <v>5110.01</v>
      </c>
    </row>
    <row r="105" spans="2:11" ht="29.25" customHeight="1" x14ac:dyDescent="0.25">
      <c r="B105" s="483" t="s">
        <v>9</v>
      </c>
      <c r="C105" s="483"/>
      <c r="D105" s="3" t="s">
        <v>10</v>
      </c>
      <c r="E105" s="3">
        <v>611</v>
      </c>
      <c r="F105" s="3" t="s">
        <v>11</v>
      </c>
      <c r="G105" s="3" t="s">
        <v>59</v>
      </c>
      <c r="H105" s="3" t="s">
        <v>60</v>
      </c>
      <c r="I105" s="4">
        <v>17033.37</v>
      </c>
      <c r="J105" s="4">
        <v>15951.88</v>
      </c>
      <c r="K105" s="4">
        <v>17033.37</v>
      </c>
    </row>
    <row r="106" spans="2:11" ht="29.25" customHeight="1" x14ac:dyDescent="0.25">
      <c r="B106" s="483" t="s">
        <v>9</v>
      </c>
      <c r="C106" s="483"/>
      <c r="D106" s="3" t="s">
        <v>10</v>
      </c>
      <c r="E106" s="3">
        <v>611</v>
      </c>
      <c r="F106" s="3" t="s">
        <v>11</v>
      </c>
      <c r="G106" s="3" t="s">
        <v>61</v>
      </c>
      <c r="H106" s="3" t="s">
        <v>62</v>
      </c>
      <c r="I106" s="4">
        <f>692251.15-17661-274685.26-35322-39386.76-63863.58+274685.26</f>
        <v>536017.81000000006</v>
      </c>
      <c r="J106" s="4">
        <v>648298.31000000006</v>
      </c>
      <c r="K106" s="4">
        <v>692251.12</v>
      </c>
    </row>
    <row r="107" spans="2:11" ht="24.75" customHeight="1" x14ac:dyDescent="0.25">
      <c r="B107" s="483" t="s">
        <v>9</v>
      </c>
      <c r="C107" s="483"/>
      <c r="D107" s="3" t="s">
        <v>63</v>
      </c>
      <c r="E107" s="3">
        <v>611</v>
      </c>
      <c r="F107" s="3" t="s">
        <v>11</v>
      </c>
      <c r="G107" s="3" t="s">
        <v>64</v>
      </c>
      <c r="H107" s="3" t="s">
        <v>65</v>
      </c>
      <c r="I107" s="4">
        <f>18181.18-4681.18</f>
        <v>13500</v>
      </c>
      <c r="J107" s="4">
        <v>15760.5</v>
      </c>
      <c r="K107" s="4">
        <v>17622.919999999998</v>
      </c>
    </row>
    <row r="108" spans="2:11" ht="24.75" customHeight="1" x14ac:dyDescent="0.25">
      <c r="B108" s="483" t="s">
        <v>9</v>
      </c>
      <c r="C108" s="483"/>
      <c r="D108" s="3" t="s">
        <v>63</v>
      </c>
      <c r="E108" s="3">
        <v>611</v>
      </c>
      <c r="F108" s="3" t="s">
        <v>11</v>
      </c>
      <c r="G108" s="3" t="s">
        <v>66</v>
      </c>
      <c r="H108" s="3" t="s">
        <v>67</v>
      </c>
      <c r="I108" s="4">
        <f>38240.52+19029.99</f>
        <v>57270.509999999995</v>
      </c>
      <c r="J108" s="4">
        <v>38240.519999999997</v>
      </c>
      <c r="K108" s="4">
        <v>38240.519999999997</v>
      </c>
    </row>
    <row r="109" spans="2:11" ht="24.75" customHeight="1" x14ac:dyDescent="0.25">
      <c r="B109" s="483" t="s">
        <v>9</v>
      </c>
      <c r="C109" s="483"/>
      <c r="D109" s="3" t="s">
        <v>63</v>
      </c>
      <c r="E109" s="3">
        <v>611</v>
      </c>
      <c r="F109" s="3" t="s">
        <v>11</v>
      </c>
      <c r="G109" s="3" t="s">
        <v>53</v>
      </c>
      <c r="H109" s="3" t="s">
        <v>54</v>
      </c>
      <c r="I109" s="4">
        <f>66664.33-4995.13</f>
        <v>61669.200000000004</v>
      </c>
      <c r="J109" s="4">
        <v>57788.49</v>
      </c>
      <c r="K109" s="4">
        <v>64617.38</v>
      </c>
    </row>
    <row r="110" spans="2:11" ht="24.75" customHeight="1" x14ac:dyDescent="0.25">
      <c r="B110" s="483" t="s">
        <v>9</v>
      </c>
      <c r="C110" s="483"/>
      <c r="D110" s="3" t="s">
        <v>63</v>
      </c>
      <c r="E110" s="3">
        <v>611</v>
      </c>
      <c r="F110" s="3" t="s">
        <v>11</v>
      </c>
      <c r="G110" s="3" t="s">
        <v>68</v>
      </c>
      <c r="H110" s="3" t="s">
        <v>69</v>
      </c>
      <c r="I110" s="4"/>
      <c r="J110" s="4"/>
      <c r="K110" s="4"/>
    </row>
    <row r="111" spans="2:11" ht="24.75" customHeight="1" x14ac:dyDescent="0.25">
      <c r="B111" s="483" t="s">
        <v>9</v>
      </c>
      <c r="C111" s="483"/>
      <c r="D111" s="3" t="s">
        <v>63</v>
      </c>
      <c r="E111" s="3">
        <v>611</v>
      </c>
      <c r="F111" s="3" t="s">
        <v>11</v>
      </c>
      <c r="G111" s="3" t="s">
        <v>70</v>
      </c>
      <c r="H111" s="3" t="s">
        <v>71</v>
      </c>
      <c r="I111" s="4">
        <f>175751.43-39051.93</f>
        <v>136699.5</v>
      </c>
      <c r="J111" s="4">
        <v>152351.47</v>
      </c>
      <c r="K111" s="4">
        <v>170354.9</v>
      </c>
    </row>
    <row r="112" spans="2:11" ht="24.75" customHeight="1" x14ac:dyDescent="0.25">
      <c r="B112" s="483" t="s">
        <v>9</v>
      </c>
      <c r="C112" s="483"/>
      <c r="D112" s="3" t="s">
        <v>63</v>
      </c>
      <c r="E112" s="3">
        <v>611</v>
      </c>
      <c r="F112" s="3" t="s">
        <v>11</v>
      </c>
      <c r="G112" s="3" t="s">
        <v>72</v>
      </c>
      <c r="H112" s="3" t="s">
        <v>73</v>
      </c>
      <c r="I112" s="4">
        <v>1249055.3799999999</v>
      </c>
      <c r="J112" s="4">
        <v>1082753.25</v>
      </c>
      <c r="K112" s="4">
        <v>1210702.58</v>
      </c>
    </row>
    <row r="113" spans="2:11" ht="24.75" customHeight="1" x14ac:dyDescent="0.25">
      <c r="B113" s="483" t="s">
        <v>9</v>
      </c>
      <c r="C113" s="483"/>
      <c r="D113" s="77" t="s">
        <v>63</v>
      </c>
      <c r="E113" s="77">
        <v>611</v>
      </c>
      <c r="F113" s="77" t="s">
        <v>11</v>
      </c>
      <c r="G113" s="77" t="s">
        <v>443</v>
      </c>
      <c r="H113" s="77" t="s">
        <v>444</v>
      </c>
      <c r="I113" s="4"/>
      <c r="J113" s="4"/>
      <c r="K113" s="4"/>
    </row>
    <row r="114" spans="2:11" ht="24.75" customHeight="1" x14ac:dyDescent="0.25">
      <c r="B114" s="483" t="s">
        <v>9</v>
      </c>
      <c r="C114" s="483"/>
      <c r="D114" s="3" t="s">
        <v>63</v>
      </c>
      <c r="E114" s="3">
        <v>611</v>
      </c>
      <c r="F114" s="3" t="s">
        <v>11</v>
      </c>
      <c r="G114" s="3" t="s">
        <v>59</v>
      </c>
      <c r="H114" s="3" t="s">
        <v>60</v>
      </c>
      <c r="I114" s="4">
        <f>96966.3-96966.3</f>
        <v>0</v>
      </c>
      <c r="J114" s="4">
        <v>84055.99</v>
      </c>
      <c r="K114" s="4">
        <v>93988.91</v>
      </c>
    </row>
    <row r="115" spans="2:11" ht="28.5" customHeight="1" x14ac:dyDescent="0.25">
      <c r="B115" s="483" t="s">
        <v>32</v>
      </c>
      <c r="C115" s="483"/>
      <c r="D115" s="3" t="s">
        <v>427</v>
      </c>
      <c r="E115" s="78">
        <v>612</v>
      </c>
      <c r="F115" s="60" t="s">
        <v>428</v>
      </c>
      <c r="G115" s="60" t="s">
        <v>429</v>
      </c>
      <c r="H115" s="60" t="s">
        <v>430</v>
      </c>
      <c r="I115" s="4"/>
      <c r="J115" s="4"/>
      <c r="K115" s="4"/>
    </row>
    <row r="116" spans="2:11" ht="28.5" customHeight="1" x14ac:dyDescent="0.25">
      <c r="B116" s="483" t="s">
        <v>32</v>
      </c>
      <c r="C116" s="483"/>
      <c r="D116" s="79" t="s">
        <v>449</v>
      </c>
      <c r="E116" s="78">
        <v>612</v>
      </c>
      <c r="F116" s="79" t="s">
        <v>428</v>
      </c>
      <c r="G116" s="79" t="s">
        <v>429</v>
      </c>
      <c r="H116" s="79" t="s">
        <v>430</v>
      </c>
      <c r="I116" s="4"/>
      <c r="J116" s="4"/>
      <c r="K116" s="4"/>
    </row>
    <row r="117" spans="2:11" ht="33" customHeight="1" x14ac:dyDescent="0.25">
      <c r="B117" s="483" t="s">
        <v>447</v>
      </c>
      <c r="C117" s="483"/>
      <c r="D117" s="69" t="s">
        <v>10</v>
      </c>
      <c r="E117" s="78">
        <v>612</v>
      </c>
      <c r="F117" s="69" t="s">
        <v>434</v>
      </c>
      <c r="G117" s="69" t="s">
        <v>443</v>
      </c>
      <c r="H117" s="69" t="s">
        <v>444</v>
      </c>
      <c r="I117" s="4"/>
      <c r="J117" s="4"/>
      <c r="K117" s="4"/>
    </row>
    <row r="118" spans="2:11" ht="26.25" customHeight="1" x14ac:dyDescent="0.25">
      <c r="B118" s="483" t="s">
        <v>512</v>
      </c>
      <c r="C118" s="483"/>
      <c r="D118" s="3" t="s">
        <v>426</v>
      </c>
      <c r="E118" s="78">
        <v>612</v>
      </c>
      <c r="F118" s="61" t="s">
        <v>455</v>
      </c>
      <c r="G118" s="61" t="s">
        <v>76</v>
      </c>
      <c r="H118" s="89" t="s">
        <v>77</v>
      </c>
      <c r="I118" s="4">
        <f>27115+70021.94</f>
        <v>97136.94</v>
      </c>
      <c r="J118" s="4">
        <v>8820</v>
      </c>
      <c r="K118" s="4">
        <v>8820</v>
      </c>
    </row>
    <row r="119" spans="2:11" ht="37.5" customHeight="1" x14ac:dyDescent="0.25">
      <c r="B119" s="483" t="s">
        <v>447</v>
      </c>
      <c r="C119" s="483"/>
      <c r="D119" s="59" t="s">
        <v>426</v>
      </c>
      <c r="E119" s="78">
        <v>612</v>
      </c>
      <c r="F119" s="59" t="s">
        <v>74</v>
      </c>
      <c r="G119" s="59" t="s">
        <v>75</v>
      </c>
      <c r="H119" s="59" t="s">
        <v>420</v>
      </c>
      <c r="I119" s="4">
        <f>400000-27115</f>
        <v>372885</v>
      </c>
      <c r="J119" s="4">
        <v>400000</v>
      </c>
      <c r="K119" s="4">
        <v>400000</v>
      </c>
    </row>
    <row r="120" spans="2:11" ht="26.25" x14ac:dyDescent="0.25">
      <c r="B120" s="482" t="s">
        <v>16</v>
      </c>
      <c r="C120" s="482"/>
      <c r="D120" s="101" t="s">
        <v>17</v>
      </c>
      <c r="E120" s="98">
        <v>611</v>
      </c>
      <c r="F120" s="99" t="s">
        <v>11</v>
      </c>
      <c r="G120" s="99" t="s">
        <v>75</v>
      </c>
      <c r="H120" s="99" t="s">
        <v>420</v>
      </c>
      <c r="I120" s="100">
        <v>190000</v>
      </c>
      <c r="J120" s="100">
        <v>190000</v>
      </c>
      <c r="K120" s="100">
        <v>190000</v>
      </c>
    </row>
    <row r="121" spans="2:11" ht="29.25" hidden="1" customHeight="1" x14ac:dyDescent="0.25">
      <c r="B121" s="484" t="s">
        <v>20</v>
      </c>
      <c r="C121" s="484"/>
      <c r="D121" s="74" t="s">
        <v>78</v>
      </c>
      <c r="E121" s="74" t="s">
        <v>79</v>
      </c>
      <c r="F121" s="74" t="s">
        <v>21</v>
      </c>
      <c r="G121" s="80" t="s">
        <v>64</v>
      </c>
      <c r="H121" s="80" t="s">
        <v>65</v>
      </c>
      <c r="I121" s="75"/>
      <c r="J121" s="75"/>
      <c r="K121" s="75"/>
    </row>
    <row r="122" spans="2:11" ht="37.5" hidden="1" customHeight="1" x14ac:dyDescent="0.25">
      <c r="B122" s="484" t="s">
        <v>20</v>
      </c>
      <c r="C122" s="484"/>
      <c r="D122" s="74" t="s">
        <v>78</v>
      </c>
      <c r="E122" s="74" t="s">
        <v>79</v>
      </c>
      <c r="F122" s="74" t="s">
        <v>21</v>
      </c>
      <c r="G122" s="80" t="s">
        <v>70</v>
      </c>
      <c r="H122" s="80" t="s">
        <v>71</v>
      </c>
      <c r="I122" s="75"/>
      <c r="J122" s="75"/>
      <c r="K122" s="75"/>
    </row>
    <row r="123" spans="2:11" ht="27.75" hidden="1" customHeight="1" x14ac:dyDescent="0.25">
      <c r="B123" s="484" t="s">
        <v>20</v>
      </c>
      <c r="C123" s="484"/>
      <c r="D123" s="74" t="s">
        <v>78</v>
      </c>
      <c r="E123" s="74" t="s">
        <v>79</v>
      </c>
      <c r="F123" s="74" t="s">
        <v>21</v>
      </c>
      <c r="G123" s="80" t="s">
        <v>53</v>
      </c>
      <c r="H123" s="80" t="s">
        <v>54</v>
      </c>
      <c r="I123" s="75"/>
      <c r="J123" s="75"/>
      <c r="K123" s="75"/>
    </row>
    <row r="124" spans="2:11" ht="27.75" hidden="1" customHeight="1" x14ac:dyDescent="0.25">
      <c r="B124" s="484" t="s">
        <v>20</v>
      </c>
      <c r="C124" s="484"/>
      <c r="D124" s="74" t="s">
        <v>78</v>
      </c>
      <c r="E124" s="74" t="s">
        <v>79</v>
      </c>
      <c r="F124" s="74" t="s">
        <v>21</v>
      </c>
      <c r="G124" s="80" t="s">
        <v>57</v>
      </c>
      <c r="H124" s="80" t="s">
        <v>58</v>
      </c>
      <c r="I124" s="75"/>
      <c r="J124" s="75"/>
      <c r="K124" s="75"/>
    </row>
    <row r="125" spans="2:11" ht="27.75" hidden="1" customHeight="1" x14ac:dyDescent="0.25">
      <c r="B125" s="484" t="s">
        <v>20</v>
      </c>
      <c r="C125" s="484"/>
      <c r="D125" s="74" t="s">
        <v>78</v>
      </c>
      <c r="E125" s="74" t="s">
        <v>79</v>
      </c>
      <c r="F125" s="74" t="s">
        <v>21</v>
      </c>
      <c r="G125" s="80" t="s">
        <v>59</v>
      </c>
      <c r="H125" s="80" t="s">
        <v>60</v>
      </c>
      <c r="I125" s="75"/>
      <c r="J125" s="75"/>
      <c r="K125" s="75"/>
    </row>
    <row r="126" spans="2:11" ht="27.75" customHeight="1" x14ac:dyDescent="0.25">
      <c r="B126" s="484" t="s">
        <v>20</v>
      </c>
      <c r="C126" s="484"/>
      <c r="D126" s="74" t="s">
        <v>78</v>
      </c>
      <c r="E126" s="74" t="s">
        <v>79</v>
      </c>
      <c r="F126" s="74" t="s">
        <v>21</v>
      </c>
      <c r="G126" s="80" t="s">
        <v>61</v>
      </c>
      <c r="H126" s="80" t="s">
        <v>62</v>
      </c>
      <c r="I126" s="75">
        <f>4612424.95+358579.6-55407.19</f>
        <v>4915597.3599999994</v>
      </c>
      <c r="J126" s="75">
        <v>4612424.95</v>
      </c>
      <c r="K126" s="75">
        <v>4612424.95</v>
      </c>
    </row>
    <row r="127" spans="2:11" ht="27.75" customHeight="1" x14ac:dyDescent="0.25">
      <c r="B127" s="484" t="s">
        <v>20</v>
      </c>
      <c r="C127" s="484"/>
      <c r="D127" s="74" t="s">
        <v>78</v>
      </c>
      <c r="E127" s="74" t="s">
        <v>79</v>
      </c>
      <c r="F127" s="74" t="s">
        <v>21</v>
      </c>
      <c r="G127" s="80" t="s">
        <v>76</v>
      </c>
      <c r="H127" s="80" t="s">
        <v>77</v>
      </c>
      <c r="I127" s="75">
        <f>55407.19</f>
        <v>55407.19</v>
      </c>
      <c r="J127" s="75"/>
      <c r="K127" s="75"/>
    </row>
    <row r="128" spans="2:11" ht="27.75" hidden="1" customHeight="1" x14ac:dyDescent="0.25">
      <c r="B128" s="484" t="s">
        <v>20</v>
      </c>
      <c r="C128" s="484"/>
      <c r="D128" s="74" t="s">
        <v>78</v>
      </c>
      <c r="E128" s="74" t="s">
        <v>79</v>
      </c>
      <c r="F128" s="74" t="s">
        <v>21</v>
      </c>
      <c r="G128" s="80" t="s">
        <v>80</v>
      </c>
      <c r="H128" s="80" t="s">
        <v>81</v>
      </c>
      <c r="I128" s="75"/>
      <c r="J128" s="75"/>
      <c r="K128" s="75"/>
    </row>
    <row r="129" spans="2:11" ht="27.75" customHeight="1" x14ac:dyDescent="0.25">
      <c r="B129" s="485" t="s">
        <v>22</v>
      </c>
      <c r="C129" s="485"/>
      <c r="D129" s="81" t="s">
        <v>78</v>
      </c>
      <c r="E129" s="81" t="s">
        <v>79</v>
      </c>
      <c r="F129" s="81" t="s">
        <v>21</v>
      </c>
      <c r="G129" s="82" t="s">
        <v>75</v>
      </c>
      <c r="H129" s="82" t="s">
        <v>420</v>
      </c>
      <c r="I129" s="83">
        <f>92811.2+60392.64</f>
        <v>153203.84</v>
      </c>
      <c r="J129" s="83"/>
      <c r="K129" s="83"/>
    </row>
    <row r="130" spans="2:11" ht="27.75" customHeight="1" x14ac:dyDescent="0.25">
      <c r="B130" s="485" t="s">
        <v>22</v>
      </c>
      <c r="C130" s="485"/>
      <c r="D130" s="81" t="s">
        <v>78</v>
      </c>
      <c r="E130" s="81" t="s">
        <v>79</v>
      </c>
      <c r="F130" s="81" t="s">
        <v>21</v>
      </c>
      <c r="G130" s="82" t="s">
        <v>76</v>
      </c>
      <c r="H130" s="82" t="s">
        <v>77</v>
      </c>
      <c r="I130" s="83">
        <f>73272+16471.47+47678.4</f>
        <v>137421.87</v>
      </c>
      <c r="J130" s="83"/>
      <c r="K130" s="83"/>
    </row>
    <row r="131" spans="2:11" ht="27.75" customHeight="1" x14ac:dyDescent="0.25">
      <c r="B131" s="485" t="s">
        <v>22</v>
      </c>
      <c r="C131" s="485"/>
      <c r="D131" s="81" t="s">
        <v>78</v>
      </c>
      <c r="E131" s="81" t="s">
        <v>79</v>
      </c>
      <c r="F131" s="81" t="s">
        <v>21</v>
      </c>
      <c r="G131" s="82" t="s">
        <v>59</v>
      </c>
      <c r="H131" s="105" t="s">
        <v>60</v>
      </c>
      <c r="I131" s="83">
        <f>24424+15892.8</f>
        <v>40316.800000000003</v>
      </c>
      <c r="J131" s="83"/>
      <c r="K131" s="83"/>
    </row>
    <row r="132" spans="2:11" ht="27.75" customHeight="1" x14ac:dyDescent="0.25">
      <c r="B132" s="485" t="s">
        <v>22</v>
      </c>
      <c r="C132" s="485"/>
      <c r="D132" s="81" t="s">
        <v>78</v>
      </c>
      <c r="E132" s="81" t="s">
        <v>79</v>
      </c>
      <c r="F132" s="81" t="s">
        <v>21</v>
      </c>
      <c r="G132" s="82" t="s">
        <v>53</v>
      </c>
      <c r="H132" s="82" t="s">
        <v>54</v>
      </c>
      <c r="I132" s="83">
        <f>24424+15892.8</f>
        <v>40316.800000000003</v>
      </c>
      <c r="J132" s="83"/>
      <c r="K132" s="83"/>
    </row>
    <row r="133" spans="2:11" ht="27.75" customHeight="1" x14ac:dyDescent="0.25">
      <c r="B133" s="492" t="s">
        <v>435</v>
      </c>
      <c r="C133" s="493"/>
      <c r="D133" s="85" t="s">
        <v>78</v>
      </c>
      <c r="E133" s="85" t="s">
        <v>79</v>
      </c>
      <c r="F133" s="85" t="s">
        <v>21</v>
      </c>
      <c r="G133" s="86" t="s">
        <v>76</v>
      </c>
      <c r="H133" s="86" t="s">
        <v>77</v>
      </c>
      <c r="I133" s="87">
        <v>33600</v>
      </c>
      <c r="J133" s="87"/>
      <c r="K133" s="87"/>
    </row>
    <row r="134" spans="2:11" ht="27.75" customHeight="1" x14ac:dyDescent="0.25">
      <c r="B134" s="485" t="s">
        <v>22</v>
      </c>
      <c r="C134" s="485"/>
      <c r="D134" s="81" t="s">
        <v>78</v>
      </c>
      <c r="E134" s="81" t="s">
        <v>79</v>
      </c>
      <c r="F134" s="81" t="s">
        <v>21</v>
      </c>
      <c r="G134" s="82" t="s">
        <v>80</v>
      </c>
      <c r="H134" s="82" t="s">
        <v>81</v>
      </c>
      <c r="I134" s="83"/>
      <c r="J134" s="83"/>
      <c r="K134" s="83"/>
    </row>
    <row r="135" spans="2:11" ht="27.75" customHeight="1" x14ac:dyDescent="0.25">
      <c r="B135" s="494" t="s">
        <v>435</v>
      </c>
      <c r="C135" s="494"/>
      <c r="D135" s="85" t="s">
        <v>78</v>
      </c>
      <c r="E135" s="85" t="s">
        <v>79</v>
      </c>
      <c r="F135" s="85" t="s">
        <v>21</v>
      </c>
      <c r="G135" s="86" t="s">
        <v>51</v>
      </c>
      <c r="H135" s="86" t="s">
        <v>52</v>
      </c>
      <c r="I135" s="87">
        <v>99.12</v>
      </c>
      <c r="J135" s="87"/>
      <c r="K135" s="87"/>
    </row>
    <row r="136" spans="2:11" ht="30" customHeight="1" x14ac:dyDescent="0.25">
      <c r="B136" s="485" t="s">
        <v>22</v>
      </c>
      <c r="C136" s="485"/>
      <c r="D136" s="81" t="s">
        <v>78</v>
      </c>
      <c r="E136" s="81" t="s">
        <v>79</v>
      </c>
      <c r="F136" s="81" t="s">
        <v>21</v>
      </c>
      <c r="G136" s="82" t="s">
        <v>51</v>
      </c>
      <c r="H136" s="82" t="s">
        <v>52</v>
      </c>
      <c r="I136" s="83">
        <f>3663.6+2860.7</f>
        <v>6524.2999999999993</v>
      </c>
      <c r="J136" s="83"/>
      <c r="K136" s="83"/>
    </row>
    <row r="137" spans="2:11" x14ac:dyDescent="0.25">
      <c r="B137" s="489"/>
      <c r="C137" s="489"/>
      <c r="D137" s="13" t="s">
        <v>23</v>
      </c>
      <c r="E137" s="13"/>
      <c r="F137" s="13"/>
      <c r="G137" s="13"/>
      <c r="H137" s="13"/>
      <c r="I137" s="12">
        <f>SUM(I100:I136)</f>
        <v>8468164.4799999986</v>
      </c>
      <c r="J137" s="12">
        <f>SUM(J100:J136)</f>
        <v>7822367.7600000007</v>
      </c>
      <c r="K137" s="12">
        <f>SUM(K100:K136)</f>
        <v>8056329.9199999999</v>
      </c>
    </row>
    <row r="139" spans="2:11" x14ac:dyDescent="0.25">
      <c r="C139" s="486" t="s">
        <v>82</v>
      </c>
      <c r="D139" s="487"/>
      <c r="E139" s="487"/>
      <c r="F139" s="487"/>
      <c r="G139" s="487"/>
      <c r="H139" s="487"/>
      <c r="I139" s="487"/>
      <c r="J139" s="487"/>
      <c r="K139" s="487"/>
    </row>
    <row r="140" spans="2:11" ht="15" customHeight="1" x14ac:dyDescent="0.25">
      <c r="B140" s="488" t="s">
        <v>25</v>
      </c>
      <c r="C140" s="488"/>
      <c r="D140" s="488" t="s">
        <v>2</v>
      </c>
      <c r="E140" s="488"/>
      <c r="F140" s="488"/>
      <c r="G140" s="488"/>
      <c r="H140" s="488"/>
      <c r="I140" s="488" t="s">
        <v>3</v>
      </c>
      <c r="J140" s="488"/>
      <c r="K140" s="488"/>
    </row>
    <row r="141" spans="2:11" ht="45" x14ac:dyDescent="0.25">
      <c r="B141" s="488"/>
      <c r="C141" s="488"/>
      <c r="D141" s="2" t="s">
        <v>4</v>
      </c>
      <c r="E141" s="2" t="s">
        <v>5</v>
      </c>
      <c r="F141" s="2" t="s">
        <v>6</v>
      </c>
      <c r="G141" s="2" t="s">
        <v>7</v>
      </c>
      <c r="H141" s="2" t="s">
        <v>8</v>
      </c>
      <c r="I141" s="2" t="s">
        <v>469</v>
      </c>
      <c r="J141" s="2" t="s">
        <v>470</v>
      </c>
      <c r="K141" s="2" t="s">
        <v>471</v>
      </c>
    </row>
    <row r="142" spans="2:11" ht="15" customHeight="1" x14ac:dyDescent="0.25">
      <c r="B142" s="483" t="s">
        <v>9</v>
      </c>
      <c r="C142" s="483"/>
      <c r="D142" s="3" t="s">
        <v>10</v>
      </c>
      <c r="E142" s="3">
        <v>611</v>
      </c>
      <c r="F142" s="3" t="s">
        <v>11</v>
      </c>
      <c r="G142" s="3" t="s">
        <v>49</v>
      </c>
      <c r="H142" s="3" t="s">
        <v>50</v>
      </c>
      <c r="I142" s="4">
        <v>1461000</v>
      </c>
      <c r="J142" s="4">
        <v>1387950</v>
      </c>
      <c r="K142" s="4">
        <v>1387950</v>
      </c>
    </row>
    <row r="143" spans="2:11" ht="15" customHeight="1" x14ac:dyDescent="0.25">
      <c r="B143" s="483" t="s">
        <v>9</v>
      </c>
      <c r="C143" s="483"/>
      <c r="D143" s="3" t="s">
        <v>10</v>
      </c>
      <c r="E143" s="3">
        <v>611</v>
      </c>
      <c r="F143" s="3" t="s">
        <v>11</v>
      </c>
      <c r="G143" s="3" t="s">
        <v>83</v>
      </c>
      <c r="H143" s="3" t="s">
        <v>84</v>
      </c>
      <c r="I143" s="4">
        <v>498000</v>
      </c>
      <c r="J143" s="4">
        <v>473100</v>
      </c>
      <c r="K143" s="4">
        <v>473100</v>
      </c>
    </row>
    <row r="144" spans="2:11" x14ac:dyDescent="0.25">
      <c r="B144" s="483" t="s">
        <v>16</v>
      </c>
      <c r="C144" s="483"/>
      <c r="D144" s="8"/>
      <c r="E144" s="2"/>
      <c r="F144" s="3"/>
      <c r="G144" s="3"/>
      <c r="H144" s="3"/>
      <c r="I144" s="4"/>
      <c r="J144" s="4"/>
      <c r="K144" s="4"/>
    </row>
    <row r="145" spans="1:15" ht="27.75" customHeight="1" x14ac:dyDescent="0.25">
      <c r="B145" s="494" t="s">
        <v>435</v>
      </c>
      <c r="C145" s="494"/>
      <c r="D145" s="88" t="s">
        <v>78</v>
      </c>
      <c r="E145" s="88" t="s">
        <v>79</v>
      </c>
      <c r="F145" s="88" t="s">
        <v>21</v>
      </c>
      <c r="G145" s="86" t="s">
        <v>83</v>
      </c>
      <c r="H145" s="86" t="s">
        <v>84</v>
      </c>
      <c r="I145" s="87">
        <v>303.12</v>
      </c>
      <c r="J145" s="87"/>
      <c r="K145" s="87"/>
    </row>
    <row r="146" spans="1:15" ht="27" customHeight="1" x14ac:dyDescent="0.25">
      <c r="B146" s="494" t="s">
        <v>435</v>
      </c>
      <c r="C146" s="494"/>
      <c r="D146" s="88" t="s">
        <v>78</v>
      </c>
      <c r="E146" s="88" t="s">
        <v>79</v>
      </c>
      <c r="F146" s="88" t="s">
        <v>21</v>
      </c>
      <c r="G146" s="86" t="s">
        <v>49</v>
      </c>
      <c r="H146" s="86" t="s">
        <v>50</v>
      </c>
      <c r="I146" s="87">
        <v>148.80000000000001</v>
      </c>
      <c r="J146" s="87"/>
      <c r="K146" s="87"/>
    </row>
    <row r="147" spans="1:15" ht="27.75" customHeight="1" x14ac:dyDescent="0.25">
      <c r="B147" s="485" t="s">
        <v>22</v>
      </c>
      <c r="C147" s="485"/>
      <c r="D147" s="81" t="s">
        <v>78</v>
      </c>
      <c r="E147" s="81" t="s">
        <v>79</v>
      </c>
      <c r="F147" s="81" t="s">
        <v>21</v>
      </c>
      <c r="G147" s="82" t="s">
        <v>49</v>
      </c>
      <c r="H147" s="82" t="s">
        <v>50</v>
      </c>
      <c r="I147" s="83">
        <f>7327.2+4291.06</f>
        <v>11618.26</v>
      </c>
      <c r="J147" s="83"/>
      <c r="K147" s="83"/>
    </row>
    <row r="148" spans="1:15" ht="26.25" customHeight="1" x14ac:dyDescent="0.25">
      <c r="B148" s="485" t="s">
        <v>22</v>
      </c>
      <c r="C148" s="485"/>
      <c r="D148" s="81" t="s">
        <v>78</v>
      </c>
      <c r="E148" s="81" t="s">
        <v>79</v>
      </c>
      <c r="F148" s="81" t="s">
        <v>21</v>
      </c>
      <c r="G148" s="82" t="s">
        <v>83</v>
      </c>
      <c r="H148" s="82" t="s">
        <v>84</v>
      </c>
      <c r="I148" s="83">
        <f>13433.2+8741.04</f>
        <v>22174.240000000002</v>
      </c>
      <c r="J148" s="83"/>
      <c r="K148" s="83"/>
    </row>
    <row r="149" spans="1:15" x14ac:dyDescent="0.25">
      <c r="B149" s="489"/>
      <c r="C149" s="489"/>
      <c r="D149" s="13" t="s">
        <v>23</v>
      </c>
      <c r="E149" s="13"/>
      <c r="F149" s="13"/>
      <c r="G149" s="13"/>
      <c r="H149" s="13"/>
      <c r="I149" s="12">
        <f>SUM(I142:I148)</f>
        <v>1993244.4200000002</v>
      </c>
      <c r="J149" s="12">
        <f>SUM(J142:J148)</f>
        <v>1861050</v>
      </c>
      <c r="K149" s="12">
        <f>SUM(K142:K148)</f>
        <v>1861050</v>
      </c>
    </row>
    <row r="150" spans="1:15" x14ac:dyDescent="0.25">
      <c r="C150" s="9"/>
      <c r="D150" s="10"/>
      <c r="E150" s="10"/>
      <c r="F150" s="10"/>
      <c r="G150" s="10"/>
      <c r="H150" s="10"/>
      <c r="I150" s="11"/>
      <c r="J150" s="11"/>
      <c r="K150" s="11"/>
    </row>
    <row r="151" spans="1:15" ht="57.75" x14ac:dyDescent="0.25">
      <c r="B151" s="495" t="s">
        <v>85</v>
      </c>
      <c r="C151" s="496"/>
      <c r="D151" s="496"/>
      <c r="E151" s="496"/>
      <c r="F151" s="496"/>
      <c r="G151" s="496"/>
      <c r="H151" s="497"/>
      <c r="I151" s="13" t="s">
        <v>472</v>
      </c>
      <c r="J151" s="13" t="s">
        <v>470</v>
      </c>
      <c r="K151" s="13" t="s">
        <v>471</v>
      </c>
    </row>
    <row r="152" spans="1:15" x14ac:dyDescent="0.25">
      <c r="B152" s="498"/>
      <c r="C152" s="487"/>
      <c r="D152" s="487"/>
      <c r="E152" s="487"/>
      <c r="F152" s="487"/>
      <c r="G152" s="487"/>
      <c r="H152" s="499"/>
      <c r="I152" s="12">
        <f>I149+I137+I95+I75+I66+I57+I48+I41+I35+I23+I16+I81</f>
        <v>50972237.230000004</v>
      </c>
      <c r="J152" s="12">
        <f>J149+J137+J95+J75+J66+J57+J48+J41+J35+J23+J16</f>
        <v>45723957.590000004</v>
      </c>
      <c r="K152" s="12">
        <f>K149+K137+K95+K75+K66+K57+K48+K41+K35+K23+K16</f>
        <v>45883849.68</v>
      </c>
    </row>
    <row r="154" spans="1:15" ht="18.75" x14ac:dyDescent="0.3">
      <c r="B154" s="500" t="s">
        <v>86</v>
      </c>
      <c r="C154" s="500"/>
      <c r="D154" s="500"/>
      <c r="E154" s="500"/>
      <c r="F154" s="500"/>
      <c r="G154" s="500"/>
      <c r="H154" s="500"/>
      <c r="I154" s="500"/>
      <c r="J154" s="500"/>
      <c r="K154" s="500"/>
    </row>
    <row r="155" spans="1:15" ht="45" customHeight="1" x14ac:dyDescent="0.25">
      <c r="A155" s="522"/>
      <c r="B155" s="523" t="s">
        <v>491</v>
      </c>
      <c r="C155" s="523"/>
      <c r="D155" s="523"/>
      <c r="E155" s="523"/>
      <c r="F155" s="523"/>
      <c r="G155" s="523"/>
      <c r="H155" s="523"/>
      <c r="I155" s="523"/>
      <c r="J155" s="523"/>
      <c r="K155" s="523"/>
    </row>
    <row r="156" spans="1:15" ht="27.75" customHeight="1" x14ac:dyDescent="0.25">
      <c r="A156" s="522"/>
    </row>
    <row r="157" spans="1:15" ht="39" customHeight="1" x14ac:dyDescent="0.25">
      <c r="B157" s="488" t="s">
        <v>87</v>
      </c>
      <c r="C157" s="488" t="s">
        <v>25</v>
      </c>
      <c r="D157" s="488" t="s">
        <v>88</v>
      </c>
      <c r="E157" s="488"/>
      <c r="F157" s="488"/>
      <c r="G157" s="488"/>
      <c r="H157" s="488"/>
      <c r="I157" s="524" t="s">
        <v>469</v>
      </c>
      <c r="J157" s="524" t="s">
        <v>470</v>
      </c>
      <c r="K157" s="524" t="s">
        <v>471</v>
      </c>
    </row>
    <row r="158" spans="1:15" x14ac:dyDescent="0.25">
      <c r="B158" s="488"/>
      <c r="C158" s="488"/>
      <c r="D158" s="488"/>
      <c r="E158" s="488"/>
      <c r="F158" s="488"/>
      <c r="G158" s="488"/>
      <c r="H158" s="488"/>
      <c r="I158" s="525"/>
      <c r="J158" s="525"/>
      <c r="K158" s="525"/>
    </row>
    <row r="159" spans="1:15" ht="26.25" customHeight="1" x14ac:dyDescent="0.25">
      <c r="B159" s="2">
        <v>130</v>
      </c>
      <c r="C159" s="14" t="s">
        <v>9</v>
      </c>
      <c r="D159" s="501" t="s">
        <v>416</v>
      </c>
      <c r="E159" s="502"/>
      <c r="F159" s="502"/>
      <c r="G159" s="502"/>
      <c r="H159" s="503"/>
      <c r="I159" s="51">
        <f>11730588.34-17661-25000+25000-274685.26-19308.8-86729.74-35322-81332.5-39386.76-174818.18-347000-63863.58-64140-112671.29-4681.18+411140+174818.18+274685.26+19308.8+86729.74+19029.99-84159.38-39051.93-110.01+56376.03+28314.36+3893.44-12394.83-4995.13-96966.3</f>
        <v>11245606.269999998</v>
      </c>
      <c r="J159" s="51">
        <v>11086356.68</v>
      </c>
      <c r="K159" s="51">
        <v>11246248.77</v>
      </c>
      <c r="M159" s="50">
        <f>I6+I7+I21+I28+I46+I47+I101+I102+I103+I104+I105+I106+I107+I108+I109+I110+I111+I112+I114+I142+I143-I159+I8+I113+I29</f>
        <v>3.7252902984619141E-9</v>
      </c>
      <c r="N159" s="50">
        <f>J6+J7+J21+J28+J46+J47+J101+J102+J103+J104+J105+J106+J107+J108+J109+J110+J111+J112+J114+J142+J143-J159</f>
        <v>0</v>
      </c>
      <c r="O159" s="50">
        <f>K6+K7+K21+K28+K46+K47+K101+K102+K103+K104+K105+K106+K107+K108+K109+K110+K111+K112+K114+K142+K143-K159</f>
        <v>0</v>
      </c>
    </row>
    <row r="160" spans="1:15" ht="35.25" customHeight="1" x14ac:dyDescent="0.25">
      <c r="B160" s="2">
        <v>130</v>
      </c>
      <c r="C160" s="14" t="s">
        <v>16</v>
      </c>
      <c r="D160" s="504"/>
      <c r="E160" s="505"/>
      <c r="F160" s="505"/>
      <c r="G160" s="505"/>
      <c r="H160" s="506"/>
      <c r="I160" s="52">
        <f>26087259.91+1419169</f>
        <v>27506428.91</v>
      </c>
      <c r="J160" s="52">
        <f>26087259.91+1419169</f>
        <v>27506428.91</v>
      </c>
      <c r="K160" s="52">
        <f>26087259.91+1419169</f>
        <v>27506428.91</v>
      </c>
      <c r="M160" s="50">
        <f>I9+I10+I11+I30+I120-I160+I31</f>
        <v>-2.2373569663614035E-9</v>
      </c>
      <c r="N160" s="50">
        <f>J9+J10+J11+J30+J120-J160</f>
        <v>0</v>
      </c>
      <c r="O160" s="50">
        <f>K9+K10+K11+K30+K120-K160</f>
        <v>0</v>
      </c>
    </row>
    <row r="161" spans="2:15" ht="39" customHeight="1" x14ac:dyDescent="0.25">
      <c r="B161" s="2" t="s">
        <v>89</v>
      </c>
      <c r="C161" s="14" t="s">
        <v>32</v>
      </c>
      <c r="D161" s="507" t="s">
        <v>421</v>
      </c>
      <c r="E161" s="508"/>
      <c r="F161" s="508"/>
      <c r="G161" s="508"/>
      <c r="H161" s="509"/>
      <c r="I161" s="47">
        <f>3812290+27115+70021.94</f>
        <v>3909426.94</v>
      </c>
      <c r="J161" s="47">
        <v>8820</v>
      </c>
      <c r="K161" s="47">
        <v>8820</v>
      </c>
      <c r="M161" s="50">
        <f>I115+I118-I161+I95+I71+I80</f>
        <v>0</v>
      </c>
      <c r="N161" s="50">
        <f>J115+J118-J161</f>
        <v>0</v>
      </c>
      <c r="O161" s="50">
        <f>K115+K118-K161</f>
        <v>0</v>
      </c>
    </row>
    <row r="162" spans="2:15" ht="26.25" x14ac:dyDescent="0.25">
      <c r="B162" s="2" t="s">
        <v>90</v>
      </c>
      <c r="C162" s="14" t="s">
        <v>32</v>
      </c>
      <c r="D162" s="510"/>
      <c r="E162" s="511"/>
      <c r="F162" s="511"/>
      <c r="G162" s="511"/>
      <c r="H162" s="512"/>
      <c r="I162" s="48">
        <f>400000-27115</f>
        <v>372885</v>
      </c>
      <c r="J162" s="48">
        <v>400000</v>
      </c>
      <c r="K162" s="48">
        <v>400000</v>
      </c>
      <c r="M162" s="50">
        <f>I162-I113-I117-I119</f>
        <v>0</v>
      </c>
      <c r="N162" s="50">
        <f>J162-J113-J117-J119</f>
        <v>0</v>
      </c>
      <c r="O162" s="50">
        <f>K162-K113-K117-K119</f>
        <v>0</v>
      </c>
    </row>
    <row r="163" spans="2:15" ht="26.25" hidden="1" x14ac:dyDescent="0.25">
      <c r="B163" s="2">
        <v>150</v>
      </c>
      <c r="C163" s="14" t="s">
        <v>47</v>
      </c>
      <c r="D163" s="513"/>
      <c r="E163" s="514"/>
      <c r="F163" s="514"/>
      <c r="G163" s="514"/>
      <c r="H163" s="515"/>
      <c r="I163" s="53"/>
      <c r="J163" s="53"/>
      <c r="K163" s="53"/>
    </row>
    <row r="164" spans="2:15" ht="39" x14ac:dyDescent="0.25">
      <c r="B164" s="2">
        <v>130</v>
      </c>
      <c r="C164" s="14" t="s">
        <v>20</v>
      </c>
      <c r="D164" s="516" t="s">
        <v>417</v>
      </c>
      <c r="E164" s="517"/>
      <c r="F164" s="517"/>
      <c r="G164" s="517"/>
      <c r="H164" s="518"/>
      <c r="I164" s="49">
        <v>6722352</v>
      </c>
      <c r="J164" s="49">
        <v>6722352</v>
      </c>
      <c r="K164" s="49">
        <v>6722352</v>
      </c>
      <c r="M164" s="50">
        <f>I164-I146-I128-I127-I126-I125-I124-I123-I122-I32-I14-I13-I12-I121+I179+I146-I33</f>
        <v>2.0008883439004421E-10</v>
      </c>
      <c r="N164" s="50">
        <f>J164-J146-J128-J127-J126-J125-J124-J123-J122-J32-J14-J13-J12-J121-J33</f>
        <v>-3.3560354495421052E-10</v>
      </c>
      <c r="O164" s="50">
        <f>K164-K146-K128-K127-K126-K125-K124-K123-K122-K32-K14-K13-K12-K121-K33</f>
        <v>-3.3560354495421052E-10</v>
      </c>
    </row>
    <row r="165" spans="2:15" ht="39" x14ac:dyDescent="0.25">
      <c r="B165" s="2">
        <v>130</v>
      </c>
      <c r="C165" s="14" t="s">
        <v>22</v>
      </c>
      <c r="D165" s="516" t="s">
        <v>418</v>
      </c>
      <c r="E165" s="517"/>
      <c r="F165" s="517"/>
      <c r="G165" s="517"/>
      <c r="H165" s="518"/>
      <c r="I165" s="46">
        <f>488480+317856</f>
        <v>806336</v>
      </c>
      <c r="J165" s="46"/>
      <c r="K165" s="46"/>
      <c r="M165" s="50">
        <f>I148+I147+I136+I134+I132+I131+I130+I129+I94+I74+I65+I56+I34+I15-I165-I180</f>
        <v>-2.9103830456733704E-11</v>
      </c>
      <c r="N165" s="50">
        <f>J148+J147+J136+J134+J132+J131+J130+J129+J94+J74+J65+J56+J34+J15-J165</f>
        <v>0</v>
      </c>
      <c r="O165" s="50">
        <f>K148+K147+K136+K134+K132+K131+K130+K129+K94+K74+K65+K56+K34+K15-K165</f>
        <v>0</v>
      </c>
    </row>
    <row r="166" spans="2:15" ht="25.5" customHeight="1" x14ac:dyDescent="0.25">
      <c r="B166" s="2">
        <v>150</v>
      </c>
      <c r="C166" s="14" t="s">
        <v>91</v>
      </c>
      <c r="D166" s="516" t="s">
        <v>92</v>
      </c>
      <c r="E166" s="517"/>
      <c r="F166" s="517"/>
      <c r="G166" s="517"/>
      <c r="H166" s="518"/>
      <c r="I166" s="15"/>
      <c r="J166" s="15"/>
      <c r="K166" s="15"/>
    </row>
    <row r="167" spans="2:15" ht="53.25" customHeight="1" x14ac:dyDescent="0.25">
      <c r="B167" s="2">
        <v>120</v>
      </c>
      <c r="C167" s="14" t="s">
        <v>93</v>
      </c>
      <c r="D167" s="519" t="s">
        <v>503</v>
      </c>
      <c r="E167" s="520"/>
      <c r="F167" s="520"/>
      <c r="G167" s="520"/>
      <c r="H167" s="521"/>
      <c r="I167" s="15">
        <v>33600</v>
      </c>
      <c r="J167" s="15"/>
      <c r="K167" s="15"/>
      <c r="M167" s="50"/>
    </row>
    <row r="168" spans="2:15" ht="75" customHeight="1" x14ac:dyDescent="0.25">
      <c r="B168" s="2">
        <v>130</v>
      </c>
      <c r="C168" s="14" t="s">
        <v>94</v>
      </c>
      <c r="D168" s="519" t="s">
        <v>504</v>
      </c>
      <c r="E168" s="520"/>
      <c r="F168" s="520"/>
      <c r="G168" s="520"/>
      <c r="H168" s="521"/>
      <c r="I168" s="15">
        <v>551.04</v>
      </c>
      <c r="J168" s="15"/>
      <c r="K168" s="15"/>
    </row>
    <row r="169" spans="2:15" ht="39.75" customHeight="1" x14ac:dyDescent="0.25">
      <c r="B169" s="2">
        <v>140</v>
      </c>
      <c r="C169" s="14" t="s">
        <v>95</v>
      </c>
      <c r="D169" s="516" t="s">
        <v>96</v>
      </c>
      <c r="E169" s="517"/>
      <c r="F169" s="517"/>
      <c r="G169" s="517"/>
      <c r="H169" s="518"/>
      <c r="I169" s="15"/>
      <c r="J169" s="15"/>
      <c r="K169" s="15"/>
    </row>
    <row r="170" spans="2:15" x14ac:dyDescent="0.25">
      <c r="B170" s="13"/>
      <c r="C170" s="13"/>
      <c r="D170" s="526" t="s">
        <v>23</v>
      </c>
      <c r="E170" s="527"/>
      <c r="F170" s="527"/>
      <c r="G170" s="527"/>
      <c r="H170" s="528"/>
      <c r="I170" s="12">
        <f>SUM(I159:I169)</f>
        <v>50597186.159999996</v>
      </c>
      <c r="J170" s="12">
        <f>SUM(J159:J169)</f>
        <v>45723957.590000004</v>
      </c>
      <c r="K170" s="12">
        <f>SUM(K159:K169)</f>
        <v>45883849.68</v>
      </c>
      <c r="M170" s="50">
        <f>I170-I152+I182</f>
        <v>-7.7998265624046326E-9</v>
      </c>
      <c r="N170" s="50">
        <f t="shared" ref="N170:O170" si="0">J170-J152</f>
        <v>0</v>
      </c>
      <c r="O170" s="50">
        <f t="shared" si="0"/>
        <v>0</v>
      </c>
    </row>
    <row r="171" spans="2:15" x14ac:dyDescent="0.25">
      <c r="B171" s="16"/>
      <c r="C171" s="17"/>
      <c r="D171" s="16"/>
      <c r="E171" s="16"/>
      <c r="F171" s="16"/>
      <c r="G171" s="16"/>
      <c r="H171" s="16"/>
      <c r="I171" s="18"/>
      <c r="J171" s="18"/>
      <c r="K171" s="18"/>
    </row>
    <row r="173" spans="2:15" x14ac:dyDescent="0.25">
      <c r="B173" s="529" t="s">
        <v>97</v>
      </c>
      <c r="C173" s="529"/>
      <c r="D173" s="529"/>
      <c r="E173" s="529"/>
      <c r="F173" s="529"/>
      <c r="G173" s="529"/>
      <c r="H173" s="529"/>
      <c r="I173" s="529"/>
      <c r="J173" s="529"/>
      <c r="K173" s="529"/>
    </row>
    <row r="175" spans="2:15" x14ac:dyDescent="0.25">
      <c r="B175" s="488" t="s">
        <v>25</v>
      </c>
      <c r="C175" s="488"/>
      <c r="D175" s="488" t="s">
        <v>2</v>
      </c>
      <c r="E175" s="488"/>
      <c r="F175" s="488"/>
      <c r="G175" s="488"/>
      <c r="H175" s="488"/>
      <c r="I175" s="488" t="s">
        <v>3</v>
      </c>
      <c r="J175" s="488"/>
      <c r="K175" s="488"/>
    </row>
    <row r="176" spans="2:15" ht="30" customHeight="1" x14ac:dyDescent="0.25">
      <c r="B176" s="488"/>
      <c r="C176" s="488"/>
      <c r="D176" s="2" t="s">
        <v>4</v>
      </c>
      <c r="E176" s="2" t="s">
        <v>5</v>
      </c>
      <c r="F176" s="2" t="s">
        <v>6</v>
      </c>
      <c r="G176" s="2" t="s">
        <v>7</v>
      </c>
      <c r="H176" s="2" t="s">
        <v>8</v>
      </c>
      <c r="I176" s="2" t="s">
        <v>469</v>
      </c>
      <c r="J176" s="2" t="s">
        <v>470</v>
      </c>
      <c r="K176" s="2" t="s">
        <v>471</v>
      </c>
    </row>
    <row r="177" spans="2:11" ht="19.5" customHeight="1" x14ac:dyDescent="0.25">
      <c r="B177" s="483" t="s">
        <v>9</v>
      </c>
      <c r="C177" s="483"/>
      <c r="D177" s="3"/>
      <c r="E177" s="3"/>
      <c r="F177" s="3"/>
      <c r="G177" s="3"/>
      <c r="H177" s="3"/>
      <c r="I177" s="4"/>
      <c r="J177" s="4"/>
      <c r="K177" s="4"/>
    </row>
    <row r="178" spans="2:11" ht="15.75" customHeight="1" x14ac:dyDescent="0.25">
      <c r="B178" s="483" t="s">
        <v>16</v>
      </c>
      <c r="C178" s="483"/>
      <c r="D178" s="8"/>
      <c r="E178" s="2"/>
      <c r="F178" s="3"/>
      <c r="G178" s="3"/>
      <c r="H178" s="3"/>
      <c r="I178" s="4"/>
      <c r="J178" s="4"/>
      <c r="K178" s="4"/>
    </row>
    <row r="179" spans="2:11" ht="24.75" customHeight="1" x14ac:dyDescent="0.25">
      <c r="B179" s="484" t="s">
        <v>20</v>
      </c>
      <c r="C179" s="484"/>
      <c r="D179" s="74" t="s">
        <v>78</v>
      </c>
      <c r="E179" s="74" t="s">
        <v>79</v>
      </c>
      <c r="F179" s="74" t="s">
        <v>21</v>
      </c>
      <c r="G179" s="80" t="s">
        <v>61</v>
      </c>
      <c r="H179" s="80" t="s">
        <v>62</v>
      </c>
      <c r="I179" s="75">
        <v>358579.6</v>
      </c>
      <c r="J179" s="75"/>
      <c r="K179" s="75"/>
    </row>
    <row r="180" spans="2:11" ht="26.25" x14ac:dyDescent="0.25">
      <c r="B180" s="485" t="s">
        <v>22</v>
      </c>
      <c r="C180" s="485"/>
      <c r="D180" s="81" t="s">
        <v>78</v>
      </c>
      <c r="E180" s="81" t="s">
        <v>79</v>
      </c>
      <c r="F180" s="81" t="s">
        <v>21</v>
      </c>
      <c r="G180" s="82" t="s">
        <v>76</v>
      </c>
      <c r="H180" s="82" t="s">
        <v>77</v>
      </c>
      <c r="I180" s="83">
        <v>16471.47</v>
      </c>
      <c r="J180" s="83"/>
      <c r="K180" s="83"/>
    </row>
    <row r="181" spans="2:11" x14ac:dyDescent="0.25">
      <c r="B181" s="483" t="s">
        <v>91</v>
      </c>
      <c r="C181" s="483"/>
      <c r="D181" s="2"/>
      <c r="E181" s="2"/>
      <c r="F181" s="2"/>
      <c r="G181" s="3"/>
      <c r="H181" s="3"/>
      <c r="I181" s="4"/>
      <c r="J181" s="4"/>
      <c r="K181" s="4"/>
    </row>
    <row r="182" spans="2:11" x14ac:dyDescent="0.25">
      <c r="B182" s="488"/>
      <c r="C182" s="488"/>
      <c r="D182" s="2" t="s">
        <v>23</v>
      </c>
      <c r="E182" s="2"/>
      <c r="F182" s="2"/>
      <c r="G182" s="2"/>
      <c r="H182" s="2"/>
      <c r="I182" s="4">
        <f>SUM(I177:I180)</f>
        <v>375051.06999999995</v>
      </c>
      <c r="J182" s="4">
        <f>SUM(J177:J180)</f>
        <v>0</v>
      </c>
      <c r="K182" s="4">
        <f>SUM(K177:K180)</f>
        <v>0</v>
      </c>
    </row>
  </sheetData>
  <mergeCells count="178">
    <mergeCell ref="B177:C177"/>
    <mergeCell ref="B178:C178"/>
    <mergeCell ref="B179:C179"/>
    <mergeCell ref="B180:C180"/>
    <mergeCell ref="B181:C181"/>
    <mergeCell ref="B182:C182"/>
    <mergeCell ref="D168:H168"/>
    <mergeCell ref="D169:H169"/>
    <mergeCell ref="D170:H170"/>
    <mergeCell ref="B173:K173"/>
    <mergeCell ref="B175:C176"/>
    <mergeCell ref="D175:H175"/>
    <mergeCell ref="I175:K175"/>
    <mergeCell ref="D159:H160"/>
    <mergeCell ref="D161:H163"/>
    <mergeCell ref="D164:H164"/>
    <mergeCell ref="D165:H165"/>
    <mergeCell ref="D166:H166"/>
    <mergeCell ref="D167:H167"/>
    <mergeCell ref="A155:A156"/>
    <mergeCell ref="B155:K155"/>
    <mergeCell ref="B157:B158"/>
    <mergeCell ref="C157:C158"/>
    <mergeCell ref="D157:H158"/>
    <mergeCell ref="I157:I158"/>
    <mergeCell ref="J157:J158"/>
    <mergeCell ref="K157:K158"/>
    <mergeCell ref="B144:C144"/>
    <mergeCell ref="B146:C146"/>
    <mergeCell ref="B148:C148"/>
    <mergeCell ref="B149:C149"/>
    <mergeCell ref="B151:H152"/>
    <mergeCell ref="B154:K154"/>
    <mergeCell ref="C139:K139"/>
    <mergeCell ref="B140:C141"/>
    <mergeCell ref="D140:H140"/>
    <mergeCell ref="I140:K140"/>
    <mergeCell ref="B142:C142"/>
    <mergeCell ref="B143:C143"/>
    <mergeCell ref="B147:C147"/>
    <mergeCell ref="B145:C145"/>
    <mergeCell ref="B125:C125"/>
    <mergeCell ref="B126:C126"/>
    <mergeCell ref="B127:C127"/>
    <mergeCell ref="B128:C128"/>
    <mergeCell ref="B136:C136"/>
    <mergeCell ref="B137:C137"/>
    <mergeCell ref="B115:C115"/>
    <mergeCell ref="B118:C118"/>
    <mergeCell ref="B120:C120"/>
    <mergeCell ref="B122:C122"/>
    <mergeCell ref="B123:C123"/>
    <mergeCell ref="B124:C124"/>
    <mergeCell ref="B129:C129"/>
    <mergeCell ref="B130:C130"/>
    <mergeCell ref="B131:C131"/>
    <mergeCell ref="B132:C132"/>
    <mergeCell ref="B134:C134"/>
    <mergeCell ref="B119:C119"/>
    <mergeCell ref="B121:C121"/>
    <mergeCell ref="B133:C133"/>
    <mergeCell ref="B135:C135"/>
    <mergeCell ref="B117:C117"/>
    <mergeCell ref="B116:C116"/>
    <mergeCell ref="B108:C108"/>
    <mergeCell ref="B109:C109"/>
    <mergeCell ref="B110:C110"/>
    <mergeCell ref="B111:C111"/>
    <mergeCell ref="B112:C112"/>
    <mergeCell ref="B114:C114"/>
    <mergeCell ref="B102:C102"/>
    <mergeCell ref="B103:C103"/>
    <mergeCell ref="B104:C104"/>
    <mergeCell ref="B105:C105"/>
    <mergeCell ref="B106:C106"/>
    <mergeCell ref="B107:C107"/>
    <mergeCell ref="B113:C113"/>
    <mergeCell ref="C97:K97"/>
    <mergeCell ref="B98:C99"/>
    <mergeCell ref="D98:H98"/>
    <mergeCell ref="I98:K98"/>
    <mergeCell ref="B100:C100"/>
    <mergeCell ref="B101:C101"/>
    <mergeCell ref="B87:C87"/>
    <mergeCell ref="B88:C88"/>
    <mergeCell ref="B89:C89"/>
    <mergeCell ref="B93:C93"/>
    <mergeCell ref="B94:C94"/>
    <mergeCell ref="B95:C95"/>
    <mergeCell ref="B90:C90"/>
    <mergeCell ref="B91:C91"/>
    <mergeCell ref="B92:C92"/>
    <mergeCell ref="B74:C74"/>
    <mergeCell ref="B75:C75"/>
    <mergeCell ref="C84:K84"/>
    <mergeCell ref="B85:C86"/>
    <mergeCell ref="D85:H85"/>
    <mergeCell ref="I85:K85"/>
    <mergeCell ref="B69:C70"/>
    <mergeCell ref="D69:H69"/>
    <mergeCell ref="I69:K69"/>
    <mergeCell ref="B71:C71"/>
    <mergeCell ref="B72:C72"/>
    <mergeCell ref="B73:C73"/>
    <mergeCell ref="C77:K77"/>
    <mergeCell ref="B78:C79"/>
    <mergeCell ref="D78:H78"/>
    <mergeCell ref="I78:K78"/>
    <mergeCell ref="B80:C80"/>
    <mergeCell ref="B81:C81"/>
    <mergeCell ref="B62:C62"/>
    <mergeCell ref="B63:C63"/>
    <mergeCell ref="B64:C64"/>
    <mergeCell ref="B65:C65"/>
    <mergeCell ref="B66:C66"/>
    <mergeCell ref="C68:K68"/>
    <mergeCell ref="B55:C55"/>
    <mergeCell ref="B56:C56"/>
    <mergeCell ref="B57:C57"/>
    <mergeCell ref="C59:K59"/>
    <mergeCell ref="B60:C61"/>
    <mergeCell ref="D60:H60"/>
    <mergeCell ref="I60:K60"/>
    <mergeCell ref="C50:K50"/>
    <mergeCell ref="B51:C52"/>
    <mergeCell ref="D51:H51"/>
    <mergeCell ref="I51:K51"/>
    <mergeCell ref="B53:C53"/>
    <mergeCell ref="B54:C54"/>
    <mergeCell ref="B44:C45"/>
    <mergeCell ref="D44:H44"/>
    <mergeCell ref="I44:K44"/>
    <mergeCell ref="B46:C46"/>
    <mergeCell ref="B47:C47"/>
    <mergeCell ref="B48:C48"/>
    <mergeCell ref="B38:C39"/>
    <mergeCell ref="D38:H38"/>
    <mergeCell ref="I38:K38"/>
    <mergeCell ref="B40:C40"/>
    <mergeCell ref="B41:C41"/>
    <mergeCell ref="C43:K43"/>
    <mergeCell ref="B28:C28"/>
    <mergeCell ref="B30:C30"/>
    <mergeCell ref="B32:C32"/>
    <mergeCell ref="B34:C34"/>
    <mergeCell ref="B35:C35"/>
    <mergeCell ref="C37:K37"/>
    <mergeCell ref="B31:C31"/>
    <mergeCell ref="B29:C29"/>
    <mergeCell ref="B33:C33"/>
    <mergeCell ref="B22:C22"/>
    <mergeCell ref="B23:C23"/>
    <mergeCell ref="C25:K25"/>
    <mergeCell ref="B26:C27"/>
    <mergeCell ref="D26:H26"/>
    <mergeCell ref="I26:K26"/>
    <mergeCell ref="B16:C16"/>
    <mergeCell ref="C18:K18"/>
    <mergeCell ref="B19:C20"/>
    <mergeCell ref="D19:H19"/>
    <mergeCell ref="I19:K19"/>
    <mergeCell ref="B21:C21"/>
    <mergeCell ref="B1:K1"/>
    <mergeCell ref="B2:K2"/>
    <mergeCell ref="B9:C9"/>
    <mergeCell ref="B10:C10"/>
    <mergeCell ref="B11:C11"/>
    <mergeCell ref="B12:C12"/>
    <mergeCell ref="B13:C13"/>
    <mergeCell ref="B15:C15"/>
    <mergeCell ref="C3:K3"/>
    <mergeCell ref="B4:C5"/>
    <mergeCell ref="D4:H4"/>
    <mergeCell ref="I4:K4"/>
    <mergeCell ref="B6:C6"/>
    <mergeCell ref="B7:C7"/>
    <mergeCell ref="B14:C14"/>
    <mergeCell ref="B8:C8"/>
  </mergeCells>
  <pageMargins left="0.7" right="0.7" top="0.75" bottom="0.75" header="0.3" footer="0.3"/>
  <pageSetup paperSize="9" scale="4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стр.1_4 (2)</vt:lpstr>
      <vt:lpstr>стр.5_7</vt:lpstr>
      <vt:lpstr>РАСШИФРОВКА</vt:lpstr>
      <vt:lpstr>'стр.1_4 (2)'!Заголовки_для_печати</vt:lpstr>
      <vt:lpstr>'стр.1_4 (2)'!Область_печати</vt:lpstr>
      <vt:lpstr>стр.5_7!Область_печати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2024-09-18T10:50:05Z</cp:lastPrinted>
  <dcterms:created xsi:type="dcterms:W3CDTF">2021-11-18T05:53:19Z</dcterms:created>
  <dcterms:modified xsi:type="dcterms:W3CDTF">2024-10-18T12:31:01Z</dcterms:modified>
</cp:coreProperties>
</file>